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Unidades compartidas\6. Diplomados-charlas\20. Impuesto diferido NIC 12 - CETA\Ceta NIC 12\"/>
    </mc:Choice>
  </mc:AlternateContent>
  <xr:revisionPtr revIDLastSave="0" documentId="13_ncr:1_{3BC8EEAF-2653-43C1-8D7A-CC8FE2B44712}" xr6:coauthVersionLast="47" xr6:coauthVersionMax="47" xr10:uidLastSave="{00000000-0000-0000-0000-000000000000}"/>
  <bookViews>
    <workbookView xWindow="-96" yWindow="-96" windowWidth="23232" windowHeight="12552" firstSheet="2" activeTab="4" xr2:uid="{00000000-000D-0000-FFFF-FFFF00000000}"/>
  </bookViews>
  <sheets>
    <sheet name="Tasas aplicables" sheetId="1" state="hidden" r:id="rId1"/>
    <sheet name="Transición " sheetId="2" state="hidden" r:id="rId2"/>
    <sheet name="Creditos fiscales" sheetId="3" r:id="rId3"/>
    <sheet name="Ejercicio PPyE" sheetId="4" r:id="rId4"/>
    <sheet name="Tasa efectiva " sheetId="5" r:id="rId5"/>
    <sheet name="Tasa efectiva  (2)" sheetId="8" state="hidden" r:id="rId6"/>
    <sheet name="GW valor residual" sheetId="9" r:id="rId7"/>
    <sheet name="Amor del GW" sheetId="10" state="hidden" r:id="rId8"/>
    <sheet name="Art 49" sheetId="11" state="hidden" r:id="rId9"/>
    <sheet name="Tasa efectiva con PF" sheetId="6" state="hidden" r:id="rId10"/>
    <sheet name="art. 254 ET" sheetId="7" state="hidden" r:id="rId11"/>
  </sheets>
  <calcPr calcId="191029"/>
  <extLst>
    <ext uri="GoogleSheetsCustomDataVersion1">
      <go:sheetsCustomData xmlns:go="http://customooxmlschemas.google.com/" r:id="rId12" roundtripDataSignature="AMtx7mgy/usK2jq0d0Pg4WoOhc+A9F4sdQ=="/>
    </ext>
  </extLst>
</workbook>
</file>

<file path=xl/calcChain.xml><?xml version="1.0" encoding="utf-8"?>
<calcChain xmlns="http://schemas.openxmlformats.org/spreadsheetml/2006/main">
  <c r="G10" i="5" l="1"/>
  <c r="G9" i="5"/>
  <c r="E14" i="5"/>
  <c r="E19" i="5"/>
  <c r="J3" i="11"/>
  <c r="H10" i="11"/>
  <c r="H11" i="11"/>
  <c r="H15" i="11"/>
  <c r="H16" i="11"/>
  <c r="H18" i="11"/>
  <c r="H19" i="11" s="1"/>
  <c r="J19" i="11" s="1"/>
  <c r="E6" i="11"/>
  <c r="C13" i="9"/>
  <c r="C35" i="3"/>
  <c r="H35" i="3"/>
  <c r="F23" i="3"/>
  <c r="C32" i="3"/>
  <c r="I24" i="3" l="1"/>
  <c r="I19" i="3"/>
  <c r="I15" i="3"/>
  <c r="I6" i="3"/>
  <c r="I8" i="3" s="1"/>
  <c r="I23" i="3" s="1"/>
  <c r="I34" i="3" s="1"/>
  <c r="I35" i="3" s="1"/>
  <c r="H24" i="3"/>
  <c r="H19" i="3"/>
  <c r="H6" i="3"/>
  <c r="H8" i="3" s="1"/>
  <c r="J4" i="11"/>
  <c r="H16" i="4"/>
  <c r="A21" i="11"/>
  <c r="D4" i="11"/>
  <c r="D13" i="11" l="1"/>
  <c r="E3" i="11"/>
  <c r="K3" i="11"/>
  <c r="K4" i="11"/>
  <c r="B6" i="11" s="1"/>
  <c r="I5" i="11"/>
  <c r="K5" i="11" s="1"/>
  <c r="G10" i="10"/>
  <c r="H10" i="10" s="1"/>
  <c r="F5" i="10"/>
  <c r="G5" i="10" s="1"/>
  <c r="F4" i="10"/>
  <c r="H4" i="10" s="1"/>
  <c r="D7" i="10"/>
  <c r="C7" i="10"/>
  <c r="D11" i="10"/>
  <c r="D15" i="10" s="1"/>
  <c r="D16" i="10" s="1"/>
  <c r="G6" i="10" s="1"/>
  <c r="H6" i="10" s="1"/>
  <c r="C11" i="10"/>
  <c r="I6" i="4"/>
  <c r="J6" i="4" s="1"/>
  <c r="K6" i="4" s="1"/>
  <c r="L6" i="4" s="1"/>
  <c r="M6" i="4" s="1"/>
  <c r="E33" i="3"/>
  <c r="D33" i="3"/>
  <c r="G24" i="3"/>
  <c r="G19" i="3"/>
  <c r="G6" i="3"/>
  <c r="G8" i="3" s="1"/>
  <c r="E17" i="9"/>
  <c r="B17" i="9"/>
  <c r="E19" i="9"/>
  <c r="E18" i="9"/>
  <c r="G11" i="9"/>
  <c r="G19" i="9" s="1"/>
  <c r="G9" i="9"/>
  <c r="G18" i="9" s="1"/>
  <c r="G8" i="9"/>
  <c r="G7" i="9"/>
  <c r="G17" i="9" s="1"/>
  <c r="C12" i="9"/>
  <c r="E10" i="9"/>
  <c r="G10" i="9" s="1"/>
  <c r="F6" i="3"/>
  <c r="F8" i="3" s="1"/>
  <c r="F11" i="3" s="1"/>
  <c r="E6" i="3"/>
  <c r="E8" i="3" s="1"/>
  <c r="E11" i="3" s="1"/>
  <c r="F24" i="3"/>
  <c r="F19" i="3"/>
  <c r="E19" i="3"/>
  <c r="F36" i="2"/>
  <c r="F12" i="9" l="1"/>
  <c r="F13" i="9" s="1"/>
  <c r="E14" i="11"/>
  <c r="E4" i="11"/>
  <c r="C12" i="10"/>
  <c r="H5" i="10"/>
  <c r="H7" i="10" s="1"/>
  <c r="G7" i="10"/>
  <c r="D12" i="10"/>
  <c r="G9" i="10"/>
  <c r="G11" i="3"/>
  <c r="E3" i="5"/>
  <c r="H3" i="5" s="1"/>
  <c r="H8" i="5" s="1"/>
  <c r="B30" i="8"/>
  <c r="C30" i="8" s="1"/>
  <c r="C16" i="8" s="1"/>
  <c r="G16" i="8" s="1"/>
  <c r="B26" i="8"/>
  <c r="B28" i="8" s="1"/>
  <c r="E7" i="8"/>
  <c r="E3" i="8"/>
  <c r="A23" i="7"/>
  <c r="A22" i="7"/>
  <c r="G10" i="7"/>
  <c r="E10" i="7"/>
  <c r="G8" i="7"/>
  <c r="E14" i="7" s="1"/>
  <c r="C15" i="7" s="1"/>
  <c r="E8" i="7"/>
  <c r="C14" i="7" s="1"/>
  <c r="Q7" i="7"/>
  <c r="H7" i="7"/>
  <c r="E4" i="7"/>
  <c r="E14" i="6"/>
  <c r="C8" i="6"/>
  <c r="C11" i="6" s="1"/>
  <c r="E7" i="6"/>
  <c r="E6" i="6"/>
  <c r="E3" i="6"/>
  <c r="G12" i="6" s="1"/>
  <c r="E8" i="5"/>
  <c r="C8" i="5"/>
  <c r="C11" i="5" s="1"/>
  <c r="C13" i="5" s="1"/>
  <c r="E7" i="5"/>
  <c r="E6" i="5"/>
  <c r="F28" i="4"/>
  <c r="F31" i="4" s="1"/>
  <c r="H18" i="4"/>
  <c r="I15" i="4"/>
  <c r="H8" i="4"/>
  <c r="H10" i="4" s="1"/>
  <c r="H12" i="4" s="1"/>
  <c r="D24" i="3"/>
  <c r="N15" i="3"/>
  <c r="M15" i="3"/>
  <c r="L15" i="3"/>
  <c r="K15" i="3"/>
  <c r="J15" i="3"/>
  <c r="H15" i="3"/>
  <c r="G15" i="3"/>
  <c r="F15" i="3"/>
  <c r="E15" i="3"/>
  <c r="D15" i="3"/>
  <c r="C15" i="3"/>
  <c r="C18" i="3" s="1"/>
  <c r="D6" i="3"/>
  <c r="D8" i="3" s="1"/>
  <c r="C6" i="3"/>
  <c r="C8" i="3" s="1"/>
  <c r="D2" i="3"/>
  <c r="E2" i="3" s="1"/>
  <c r="F2" i="3" s="1"/>
  <c r="G2" i="3" s="1"/>
  <c r="H2" i="3" s="1"/>
  <c r="I2" i="3" s="1"/>
  <c r="J2" i="3" s="1"/>
  <c r="K2" i="3" s="1"/>
  <c r="L2" i="3" s="1"/>
  <c r="M2" i="3" s="1"/>
  <c r="N2" i="3" s="1"/>
  <c r="D1" i="3"/>
  <c r="E1" i="3" s="1"/>
  <c r="F1" i="3" s="1"/>
  <c r="G1" i="3" s="1"/>
  <c r="H1" i="3" s="1"/>
  <c r="I1" i="3" s="1"/>
  <c r="J1" i="3" s="1"/>
  <c r="K1" i="3" s="1"/>
  <c r="L1" i="3" s="1"/>
  <c r="M1" i="3" s="1"/>
  <c r="N1" i="3" s="1"/>
  <c r="E34" i="2"/>
  <c r="D34" i="2"/>
  <c r="D33" i="2"/>
  <c r="F33" i="2" s="1"/>
  <c r="D30" i="2"/>
  <c r="D29" i="2"/>
  <c r="F16" i="2"/>
  <c r="E14" i="2"/>
  <c r="D14" i="2"/>
  <c r="F14" i="2" s="1"/>
  <c r="F15" i="2" s="1"/>
  <c r="F13" i="2"/>
  <c r="D10" i="2"/>
  <c r="D9" i="2"/>
  <c r="F9" i="2" s="1"/>
  <c r="D19" i="2" s="1"/>
  <c r="F19" i="2" s="1"/>
  <c r="G14" i="1"/>
  <c r="A14" i="1"/>
  <c r="J10" i="1"/>
  <c r="G10" i="1"/>
  <c r="M10" i="1" s="1"/>
  <c r="E10" i="1"/>
  <c r="J9" i="1"/>
  <c r="E9" i="1"/>
  <c r="J8" i="1"/>
  <c r="E8" i="1"/>
  <c r="E7" i="1"/>
  <c r="A7" i="1"/>
  <c r="A8" i="1" s="1"/>
  <c r="E6" i="1"/>
  <c r="E5" i="1"/>
  <c r="E4" i="1"/>
  <c r="C20" i="3" l="1"/>
  <c r="D17" i="3" s="1"/>
  <c r="F29" i="2"/>
  <c r="D39" i="2" s="1"/>
  <c r="F39" i="2" s="1"/>
  <c r="E8" i="6"/>
  <c r="E5" i="11"/>
  <c r="E9" i="11"/>
  <c r="G11" i="10"/>
  <c r="G12" i="10" s="1"/>
  <c r="H9" i="10"/>
  <c r="H11" i="10" s="1"/>
  <c r="H12" i="10" s="1"/>
  <c r="I16" i="4"/>
  <c r="J15" i="4"/>
  <c r="H17" i="4"/>
  <c r="A9" i="1"/>
  <c r="G9" i="1" s="1"/>
  <c r="G8" i="1"/>
  <c r="G8" i="6"/>
  <c r="F34" i="2"/>
  <c r="F35" i="2" s="1"/>
  <c r="F37" i="2" s="1"/>
  <c r="F17" i="2"/>
  <c r="H12" i="6"/>
  <c r="C6" i="8"/>
  <c r="C10" i="8"/>
  <c r="G10" i="8" s="1"/>
  <c r="G12" i="8"/>
  <c r="B31" i="8"/>
  <c r="C31" i="8" s="1"/>
  <c r="C17" i="8" s="1"/>
  <c r="C8" i="8"/>
  <c r="E6" i="8"/>
  <c r="E8" i="8" s="1"/>
  <c r="H3" i="8"/>
  <c r="H8" i="8" s="1"/>
  <c r="G8" i="5"/>
  <c r="G12" i="5"/>
  <c r="H12" i="5" s="1"/>
  <c r="H10" i="6"/>
  <c r="H9" i="6"/>
  <c r="H20" i="4"/>
  <c r="H24" i="4" s="1"/>
  <c r="I7" i="4"/>
  <c r="C22" i="7"/>
  <c r="C38" i="7"/>
  <c r="E13" i="5"/>
  <c r="C15" i="5"/>
  <c r="C13" i="6"/>
  <c r="C21" i="6"/>
  <c r="E21" i="6" s="1"/>
  <c r="D9" i="3"/>
  <c r="D19" i="3" s="1"/>
  <c r="G15" i="6"/>
  <c r="C23" i="3"/>
  <c r="C11" i="3"/>
  <c r="G29" i="4"/>
  <c r="H9" i="5"/>
  <c r="H3" i="6"/>
  <c r="H8" i="6" s="1"/>
  <c r="C16" i="7"/>
  <c r="C26" i="7"/>
  <c r="H9" i="4"/>
  <c r="H10" i="5"/>
  <c r="T3" i="7"/>
  <c r="C18" i="7"/>
  <c r="C19" i="7" s="1"/>
  <c r="K3" i="7" s="1"/>
  <c r="E15" i="5" l="1"/>
  <c r="E18" i="5" s="1"/>
  <c r="C11" i="8"/>
  <c r="C13" i="8" s="1"/>
  <c r="C15" i="8" s="1"/>
  <c r="D20" i="3"/>
  <c r="E17" i="3" s="1"/>
  <c r="E20" i="3" s="1"/>
  <c r="F17" i="3" s="1"/>
  <c r="F20" i="3" s="1"/>
  <c r="G17" i="3" s="1"/>
  <c r="G20" i="3" s="1"/>
  <c r="H17" i="3" s="1"/>
  <c r="H20" i="3" s="1"/>
  <c r="I17" i="3" s="1"/>
  <c r="I20" i="3" s="1"/>
  <c r="G30" i="4"/>
  <c r="E7" i="11"/>
  <c r="E8" i="11" s="1"/>
  <c r="E10" i="11" s="1"/>
  <c r="B4" i="11" s="1"/>
  <c r="E16" i="11" s="1"/>
  <c r="J16" i="4"/>
  <c r="J17" i="4" s="1"/>
  <c r="K15" i="4"/>
  <c r="I17" i="4"/>
  <c r="I18" i="4" s="1"/>
  <c r="I8" i="4"/>
  <c r="J8" i="4" s="1"/>
  <c r="K8" i="4" s="1"/>
  <c r="J7" i="4"/>
  <c r="K7" i="4" s="1"/>
  <c r="H15" i="6"/>
  <c r="G15" i="5"/>
  <c r="H16" i="8"/>
  <c r="C18" i="8"/>
  <c r="E18" i="8" s="1"/>
  <c r="G17" i="8"/>
  <c r="H17" i="8" s="1"/>
  <c r="G8" i="8"/>
  <c r="G15" i="8" s="1"/>
  <c r="H9" i="8"/>
  <c r="H12" i="8"/>
  <c r="H10" i="8"/>
  <c r="H15" i="5"/>
  <c r="C27" i="7"/>
  <c r="C23" i="7"/>
  <c r="C24" i="7" s="1"/>
  <c r="C39" i="7"/>
  <c r="C40" i="7" s="1"/>
  <c r="E22" i="6"/>
  <c r="H23" i="6" s="1"/>
  <c r="G21" i="6"/>
  <c r="H21" i="6" s="1"/>
  <c r="H22" i="6" s="1"/>
  <c r="E13" i="6"/>
  <c r="E15" i="6" s="1"/>
  <c r="C15" i="6"/>
  <c r="D11" i="3"/>
  <c r="C34" i="7"/>
  <c r="O3" i="7"/>
  <c r="C25" i="3"/>
  <c r="H16" i="5" l="1"/>
  <c r="H17" i="5" s="1"/>
  <c r="G18" i="5"/>
  <c r="E16" i="5"/>
  <c r="G31" i="4"/>
  <c r="G22" i="6"/>
  <c r="C28" i="7"/>
  <c r="O17" i="4"/>
  <c r="E13" i="11"/>
  <c r="E15" i="11" s="1"/>
  <c r="E17" i="11" s="1"/>
  <c r="B5" i="11"/>
  <c r="B7" i="11" s="1"/>
  <c r="L8" i="4"/>
  <c r="L7" i="4"/>
  <c r="M7" i="4" s="1"/>
  <c r="K16" i="4"/>
  <c r="K17" i="4" s="1"/>
  <c r="L15" i="4"/>
  <c r="J18" i="4"/>
  <c r="H24" i="6"/>
  <c r="H19" i="8"/>
  <c r="G18" i="8"/>
  <c r="G19" i="8" s="1"/>
  <c r="E19" i="8"/>
  <c r="H15" i="8"/>
  <c r="H18" i="8" s="1"/>
  <c r="H20" i="8" s="1"/>
  <c r="D22" i="3"/>
  <c r="D25" i="3" s="1"/>
  <c r="E22" i="3" s="1"/>
  <c r="E25" i="3" s="1"/>
  <c r="C27" i="3"/>
  <c r="C29" i="3" s="1"/>
  <c r="I9" i="4"/>
  <c r="J9" i="4" s="1"/>
  <c r="J10" i="4" s="1"/>
  <c r="J12" i="4" s="1"/>
  <c r="C32" i="7"/>
  <c r="K11" i="7"/>
  <c r="P11" i="7" s="1"/>
  <c r="K7" i="7"/>
  <c r="P7" i="7" s="1"/>
  <c r="C29" i="7"/>
  <c r="C33" i="7"/>
  <c r="H16" i="6"/>
  <c r="H17" i="6" s="1"/>
  <c r="E16" i="6"/>
  <c r="J20" i="4" l="1"/>
  <c r="J24" i="4" s="1"/>
  <c r="E18" i="11"/>
  <c r="L16" i="4"/>
  <c r="L17" i="4" s="1"/>
  <c r="M15" i="4"/>
  <c r="M16" i="4" s="1"/>
  <c r="K9" i="4"/>
  <c r="K10" i="4" s="1"/>
  <c r="K12" i="4" s="1"/>
  <c r="M8" i="4"/>
  <c r="L9" i="4"/>
  <c r="L10" i="4" s="1"/>
  <c r="L12" i="4" s="1"/>
  <c r="K18" i="4"/>
  <c r="E32" i="3"/>
  <c r="E35" i="3" s="1"/>
  <c r="F22" i="3"/>
  <c r="F25" i="3" s="1"/>
  <c r="E27" i="3"/>
  <c r="E29" i="3" s="1"/>
  <c r="C35" i="7"/>
  <c r="C42" i="7" s="1"/>
  <c r="E42" i="7" s="1"/>
  <c r="O9" i="4"/>
  <c r="P17" i="4" s="1"/>
  <c r="R17" i="4" s="1"/>
  <c r="I10" i="4"/>
  <c r="D29" i="7"/>
  <c r="C30" i="7"/>
  <c r="D32" i="3"/>
  <c r="D35" i="3" s="1"/>
  <c r="D27" i="3"/>
  <c r="D29" i="3" s="1"/>
  <c r="I12" i="4" l="1"/>
  <c r="I20" i="4" s="1"/>
  <c r="I24" i="4" s="1"/>
  <c r="K20" i="4"/>
  <c r="K24" i="4" s="1"/>
  <c r="M9" i="4"/>
  <c r="M10" i="4" s="1"/>
  <c r="M12" i="4" s="1"/>
  <c r="L18" i="4"/>
  <c r="L20" i="4" s="1"/>
  <c r="L24" i="4" s="1"/>
  <c r="M17" i="4"/>
  <c r="M18" i="4" s="1"/>
  <c r="M20" i="4" s="1"/>
  <c r="G22" i="3"/>
  <c r="G25" i="3" s="1"/>
  <c r="G33" i="3" s="1"/>
  <c r="G35" i="3" s="1"/>
  <c r="G32" i="3"/>
  <c r="F27" i="3"/>
  <c r="E12" i="9"/>
  <c r="F29" i="3" l="1"/>
  <c r="F33" i="3"/>
  <c r="F35" i="3" s="1"/>
  <c r="H30" i="4"/>
  <c r="I25" i="4"/>
  <c r="E25" i="9"/>
  <c r="D13" i="9"/>
  <c r="E13" i="9" s="1"/>
  <c r="G27" i="3"/>
  <c r="G29" i="3" s="1"/>
  <c r="H22" i="3"/>
  <c r="H25" i="3" s="1"/>
  <c r="M24" i="4"/>
  <c r="L30" i="4" s="1"/>
  <c r="E20" i="9"/>
  <c r="E21" i="9" s="1"/>
  <c r="E22" i="9" s="1"/>
  <c r="G12" i="9"/>
  <c r="I29" i="4" l="1"/>
  <c r="I31" i="4" s="1"/>
  <c r="I33" i="4"/>
  <c r="M33" i="4"/>
  <c r="H31" i="4"/>
  <c r="H27" i="3"/>
  <c r="H29" i="3" s="1"/>
  <c r="I22" i="3"/>
  <c r="I25" i="3" s="1"/>
  <c r="I27" i="3" s="1"/>
  <c r="I29" i="3" s="1"/>
  <c r="L31" i="4"/>
  <c r="M29" i="4"/>
  <c r="M31" i="4" s="1"/>
  <c r="G25" i="9"/>
  <c r="F25" i="9" s="1"/>
  <c r="G20" i="9"/>
  <c r="G21" i="9" s="1"/>
  <c r="G22" i="9" s="1"/>
  <c r="E24" i="9"/>
  <c r="E26" i="9" s="1"/>
  <c r="G13" i="9"/>
  <c r="G24" i="9" s="1"/>
  <c r="F24" i="9" s="1"/>
  <c r="G26" i="9" l="1"/>
</calcChain>
</file>

<file path=xl/sharedStrings.xml><?xml version="1.0" encoding="utf-8"?>
<sst xmlns="http://schemas.openxmlformats.org/spreadsheetml/2006/main" count="327" uniqueCount="220">
  <si>
    <t>Tasa aplicable en cada año hasta 2016</t>
  </si>
  <si>
    <t>Tasa aplicable establecidas en la Ley 1819 de 2016</t>
  </si>
  <si>
    <t>Tasa según Ley 1943 de 2018</t>
  </si>
  <si>
    <t>Tasa según Ley 2010 de 2019</t>
  </si>
  <si>
    <t>AÑO</t>
  </si>
  <si>
    <t>SOBRETASA</t>
  </si>
  <si>
    <t>CREE</t>
  </si>
  <si>
    <t>RENTA</t>
  </si>
  <si>
    <t>TOTAL</t>
  </si>
  <si>
    <t>R Presuntiva</t>
  </si>
  <si>
    <t>(*)</t>
  </si>
  <si>
    <t xml:space="preserve"> </t>
  </si>
  <si>
    <t>Base gravable superiores a $800 millones</t>
  </si>
  <si>
    <t xml:space="preserve">  </t>
  </si>
  <si>
    <t>Depreciación</t>
  </si>
  <si>
    <t>Años</t>
  </si>
  <si>
    <t>tasa</t>
  </si>
  <si>
    <t>Edificios</t>
  </si>
  <si>
    <t>Maquinaria</t>
  </si>
  <si>
    <t>Muebles y enseres</t>
  </si>
  <si>
    <t>Vehículos</t>
  </si>
  <si>
    <t>Computadores</t>
  </si>
  <si>
    <t>Aerodinos</t>
  </si>
  <si>
    <t>Perdidas fiscales a diciembre de 2016 relacionadas con impuesto sobre la renta y Cree</t>
  </si>
  <si>
    <t>VPF 2017</t>
  </si>
  <si>
    <t>(PF irc x TRyC) + (PF cree x tasa cree)</t>
  </si>
  <si>
    <t>TRyC 2017</t>
  </si>
  <si>
    <t>+</t>
  </si>
  <si>
    <t>=</t>
  </si>
  <si>
    <t>Excesos de renta presuntiva a diciembre de 2016 relacionadas con impuesto sobre la renta y Cree</t>
  </si>
  <si>
    <t>VEF 2017</t>
  </si>
  <si>
    <t>(ERP irc x TRyC) + (EBM cree x tasa cree)</t>
  </si>
  <si>
    <t>Numero de años para compensar</t>
  </si>
  <si>
    <t xml:space="preserve">Ingresos </t>
  </si>
  <si>
    <t>Costos y gastos</t>
  </si>
  <si>
    <t>(Pérdida) Utilidad contable</t>
  </si>
  <si>
    <t>Gastos no deducibles</t>
  </si>
  <si>
    <t>Renta (pérdida) liquida</t>
  </si>
  <si>
    <t>Compensación de excesos de RP</t>
  </si>
  <si>
    <t>Compensación de pérdidas fiscales</t>
  </si>
  <si>
    <t>Base impuesto sobre la renta</t>
  </si>
  <si>
    <t>Patrimonio liquido año anterior</t>
  </si>
  <si>
    <t>Tarifa renta presuntiva</t>
  </si>
  <si>
    <t>Renta presuntiva</t>
  </si>
  <si>
    <t>Excesos de RP saldo inicial</t>
  </si>
  <si>
    <t>Incrementos</t>
  </si>
  <si>
    <t>Saldo final</t>
  </si>
  <si>
    <t>Pérdidas fiscales</t>
  </si>
  <si>
    <t>Compensación</t>
  </si>
  <si>
    <t>Saldo</t>
  </si>
  <si>
    <t>Base IDA (método del pasivo)</t>
  </si>
  <si>
    <t>Tasa aplicables</t>
  </si>
  <si>
    <t>Impuesto diferido activo</t>
  </si>
  <si>
    <t>Años de generacion</t>
  </si>
  <si>
    <t>NIIF</t>
  </si>
  <si>
    <t>Vida util</t>
  </si>
  <si>
    <t>Costo/avaluo</t>
  </si>
  <si>
    <t>Depreciación acumulada</t>
  </si>
  <si>
    <t>Valor neto en libros</t>
  </si>
  <si>
    <t>Mayor valor avaluo</t>
  </si>
  <si>
    <t>Fiscal</t>
  </si>
  <si>
    <t>Compra</t>
  </si>
  <si>
    <t xml:space="preserve">Depreciación </t>
  </si>
  <si>
    <t>Valor neto fiscal</t>
  </si>
  <si>
    <t>Diferencia método del pasivo</t>
  </si>
  <si>
    <t>Tasa impositiva estimada de reversión</t>
  </si>
  <si>
    <t>Impuesto diferido</t>
  </si>
  <si>
    <t>DB</t>
  </si>
  <si>
    <t>CR</t>
  </si>
  <si>
    <t>Impuesto diferido ORI</t>
  </si>
  <si>
    <t>Impuesto diferido ERI</t>
  </si>
  <si>
    <t>IDP</t>
  </si>
  <si>
    <t>Conciliación fiscal</t>
  </si>
  <si>
    <t>Estado de resultados</t>
  </si>
  <si>
    <t>Tasa efectiva NIC 12</t>
  </si>
  <si>
    <t>Tasa de impuesto sobre la renta</t>
  </si>
  <si>
    <t>Valores</t>
  </si>
  <si>
    <t>Tasa para reversión de Diferencias Temporraias</t>
  </si>
  <si>
    <t>Ingresos fiscales/contables</t>
  </si>
  <si>
    <t>Deducciones/ costos y gastos</t>
  </si>
  <si>
    <t>Renta a depurar/Utilidad contable antes de impuestos</t>
  </si>
  <si>
    <t>Temporarias</t>
  </si>
  <si>
    <t>Ingresos no gravables</t>
  </si>
  <si>
    <t>Renta liquida</t>
  </si>
  <si>
    <t>Efecto en tasa efectiva por diferencia en tasas</t>
  </si>
  <si>
    <t>Impuesto corriente</t>
  </si>
  <si>
    <t>Impuesto diferido diferencias temporarias</t>
  </si>
  <si>
    <t>Impuesto corriente y diferido</t>
  </si>
  <si>
    <t>Utilidad neta</t>
  </si>
  <si>
    <t>Validación</t>
  </si>
  <si>
    <t>Depuración fiscal</t>
  </si>
  <si>
    <t>Exceso de renta presuntiva y pérdidas fiscales</t>
  </si>
  <si>
    <t>Impuesto corriente y diferido con créditos fiscales</t>
  </si>
  <si>
    <t>Conceptos</t>
  </si>
  <si>
    <t>Matriz en Colombia</t>
  </si>
  <si>
    <t>Tierra</t>
  </si>
  <si>
    <t>TE</t>
  </si>
  <si>
    <t>Luna</t>
  </si>
  <si>
    <t>Sol</t>
  </si>
  <si>
    <t>Subsidiaria</t>
  </si>
  <si>
    <t>EyE Efectivo</t>
  </si>
  <si>
    <t>Deudores DIAN</t>
  </si>
  <si>
    <t>Ingresos dividendos</t>
  </si>
  <si>
    <t>Participación de Sol en Tierra</t>
  </si>
  <si>
    <t>Directa</t>
  </si>
  <si>
    <t>Indirecta de Sol</t>
  </si>
  <si>
    <t>a)</t>
  </si>
  <si>
    <t>Participación de Sol en Luna</t>
  </si>
  <si>
    <t>Participación de Tierra en Luna</t>
  </si>
  <si>
    <t>Utilidad antes de impuestos 2020</t>
  </si>
  <si>
    <t>Gasto impuesto diferido</t>
  </si>
  <si>
    <t xml:space="preserve">Impuesto corriente </t>
  </si>
  <si>
    <t>b)</t>
  </si>
  <si>
    <t>Impuesto pagado</t>
  </si>
  <si>
    <t>Gasto imp. corriente</t>
  </si>
  <si>
    <t>Impuesto por pagar</t>
  </si>
  <si>
    <t>Tasa efectiva (impuesto pagado) según el articulo 254</t>
  </si>
  <si>
    <t>Dividendos recibidos por Sol</t>
  </si>
  <si>
    <t xml:space="preserve">  Generados por la subsidiaria indirecta (Luna)</t>
  </si>
  <si>
    <t xml:space="preserve">  Generados por la Subsidiaria directa  (Tierra)</t>
  </si>
  <si>
    <t>Retención en la fuente sobre dividendos</t>
  </si>
  <si>
    <t>Dividendos recibidos por Sol en EF Separados</t>
  </si>
  <si>
    <t>Derecho exigible como descuento tributario (tasa efectiva pagada)</t>
  </si>
  <si>
    <t>Ingresos dividendos 2020 EF Separados</t>
  </si>
  <si>
    <t>Impuesto corriente 2020</t>
  </si>
  <si>
    <t>Impuesto neto en ERI</t>
  </si>
  <si>
    <t>Ingresos dividendos netos</t>
  </si>
  <si>
    <t xml:space="preserve">Impuesto corriente en Sol sobre dividendos </t>
  </si>
  <si>
    <t>Descuento art 254</t>
  </si>
  <si>
    <t>Retención en la fuente</t>
  </si>
  <si>
    <t>Total impuesto dividendos local</t>
  </si>
  <si>
    <t>Impuesto causado en el exterior</t>
  </si>
  <si>
    <t>Total impuesto dividendos en el exterior</t>
  </si>
  <si>
    <t>Total pagado local y exterior</t>
  </si>
  <si>
    <t>Escenarios para Luna</t>
  </si>
  <si>
    <t>a</t>
  </si>
  <si>
    <t>No se supera el limite</t>
  </si>
  <si>
    <t>b Cambia Tierra al 35% en E11  y  F7</t>
  </si>
  <si>
    <t>Se supera el limite del descuento</t>
  </si>
  <si>
    <t>Situaciones de análisis del 254</t>
  </si>
  <si>
    <t xml:space="preserve">1. Limite </t>
  </si>
  <si>
    <t>1. Tasa efectiva basada en el pago</t>
  </si>
  <si>
    <t>2. Retención en la fuente</t>
  </si>
  <si>
    <t>3. Participación directa e indirecta</t>
  </si>
  <si>
    <t>4. Certificación revisor fiscal en el exterior</t>
  </si>
  <si>
    <t>Tasa según Ley 2155 de 2021</t>
  </si>
  <si>
    <t>y siguientes</t>
  </si>
  <si>
    <t>Utilidad venta de activos fijos</t>
  </si>
  <si>
    <t>Venta de activos fijos</t>
  </si>
  <si>
    <t>Costo neto en libros</t>
  </si>
  <si>
    <t>Costo</t>
  </si>
  <si>
    <t>Deprecicion acumulada</t>
  </si>
  <si>
    <t>Uttilidad</t>
  </si>
  <si>
    <t>Ingreso por recup de deduccione</t>
  </si>
  <si>
    <t>Ganancia ocasional</t>
  </si>
  <si>
    <t>Ing rec de deducciones</t>
  </si>
  <si>
    <t>Impuesto renta y complementarios</t>
  </si>
  <si>
    <t>P</t>
  </si>
  <si>
    <t>Articulo 290 del E.T. Numeral 5</t>
  </si>
  <si>
    <t>Articulo 147 del E.T.: Compensación de pérdias fiscales de sociedades.</t>
  </si>
  <si>
    <t>Exceso pagado sobre valor de mercado</t>
  </si>
  <si>
    <t>Good will</t>
  </si>
  <si>
    <t>Activos</t>
  </si>
  <si>
    <t>Intangibles</t>
  </si>
  <si>
    <t xml:space="preserve">Precio de adquisición </t>
  </si>
  <si>
    <t>Valor en libros de activos y pasivos</t>
  </si>
  <si>
    <t>Activos y pasivos a valor de mercado</t>
  </si>
  <si>
    <t>Intangibles asignados</t>
  </si>
  <si>
    <t>Pasivos</t>
  </si>
  <si>
    <t>Avalúo / costo.</t>
  </si>
  <si>
    <t>Vida útil contable</t>
  </si>
  <si>
    <t>Límite fiscal</t>
  </si>
  <si>
    <t>Sin ID/GW</t>
  </si>
  <si>
    <t>Con ID/GW</t>
  </si>
  <si>
    <t>Matriz</t>
  </si>
  <si>
    <t>Capital</t>
  </si>
  <si>
    <t>Resultados</t>
  </si>
  <si>
    <t>Consolidado</t>
  </si>
  <si>
    <t>Eliminanciones</t>
  </si>
  <si>
    <t>Subsidiaria Prima</t>
  </si>
  <si>
    <t>Pago</t>
  </si>
  <si>
    <t>Adquisición</t>
  </si>
  <si>
    <t>IRD</t>
  </si>
  <si>
    <t>Gravado (excesos)</t>
  </si>
  <si>
    <t>GO</t>
  </si>
  <si>
    <t>Costo neto</t>
  </si>
  <si>
    <t>ERI</t>
  </si>
  <si>
    <t>Ajustes NIIF</t>
  </si>
  <si>
    <t>Utilidad antes de impuestos</t>
  </si>
  <si>
    <t>Traslado patrimonio</t>
  </si>
  <si>
    <t>Costo compra</t>
  </si>
  <si>
    <t>Dep acumulada</t>
  </si>
  <si>
    <t>Impuesto ganancia ocasional</t>
  </si>
  <si>
    <t>Impuesto de renta corriente</t>
  </si>
  <si>
    <t>Patrimonio NIIF</t>
  </si>
  <si>
    <t>Ganancias retenidas</t>
  </si>
  <si>
    <t>Impuesto neto de renta y GO</t>
  </si>
  <si>
    <t>Articulo 49</t>
  </si>
  <si>
    <t>Utilidad más traslado NIIF</t>
  </si>
  <si>
    <t>Provisión impuesto corriente</t>
  </si>
  <si>
    <t>Depreciación gravada venta PPyE</t>
  </si>
  <si>
    <t>Utilidad no gravadas</t>
  </si>
  <si>
    <t>Ganancia venta AF</t>
  </si>
  <si>
    <t>Utilidad (perdida) contable</t>
  </si>
  <si>
    <t>Precio de venta  PPyE</t>
  </si>
  <si>
    <t>Impuesto diferido pasivo</t>
  </si>
  <si>
    <t>Impuesto neto de renta (corriente y diferido)</t>
  </si>
  <si>
    <t xml:space="preserve">Impuesto diferido </t>
  </si>
  <si>
    <t>Inversión</t>
  </si>
  <si>
    <t>EyEE</t>
  </si>
  <si>
    <t>Escenarios</t>
  </si>
  <si>
    <t>31 de diciembre 2020</t>
  </si>
  <si>
    <t>Cierre 2020</t>
  </si>
  <si>
    <t>Cierre 2021</t>
  </si>
  <si>
    <t>Cierre 2025</t>
  </si>
  <si>
    <t>1 de julio de 2020</t>
  </si>
  <si>
    <t xml:space="preserve">EL GOOD WILL ES UN VALOR RESIDUAL QUE NO GENERA IMPUESTO DIFERIDO, SIN EMBARGO LOS AJUSTES AL VALORMRAZONABLE </t>
  </si>
  <si>
    <t xml:space="preserve">Y LOS INTANGIBLES ASIGNADOS GENERAN IMPUESTO DIFERIDO PASIVO QUE SE RECONOCE COMO MAYOR VALOR DEL GOOD WILL. </t>
  </si>
  <si>
    <t>Tasa efectiva</t>
  </si>
  <si>
    <t>Tasa efectiva NIC 12/Seccion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</si>
</sst>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(* #,##0_);_(* \(#,##0\);_(* &quot;-&quot;??_);_(@_)"/>
  </numFmts>
  <fonts count="22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Arial"/>
      <family val="2"/>
    </font>
    <font>
      <b/>
      <sz val="11"/>
      <color rgb="FFFF0000"/>
      <name val="Arial"/>
      <family val="2"/>
    </font>
    <font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D6E3B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3">
    <xf numFmtId="0" fontId="0" fillId="0" borderId="0" xfId="0"/>
    <xf numFmtId="0" fontId="3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/>
    <xf numFmtId="9" fontId="4" fillId="2" borderId="4" xfId="0" applyNumberFormat="1" applyFont="1" applyFill="1" applyBorder="1"/>
    <xf numFmtId="9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3" fontId="4" fillId="4" borderId="4" xfId="0" applyNumberFormat="1" applyFont="1" applyFill="1" applyBorder="1"/>
    <xf numFmtId="9" fontId="4" fillId="4" borderId="4" xfId="0" applyNumberFormat="1" applyFont="1" applyFill="1" applyBorder="1"/>
    <xf numFmtId="0" fontId="4" fillId="4" borderId="4" xfId="0" applyFont="1" applyFill="1" applyBorder="1"/>
    <xf numFmtId="1" fontId="4" fillId="0" borderId="0" xfId="0" applyNumberFormat="1" applyFont="1"/>
    <xf numFmtId="164" fontId="4" fillId="4" borderId="4" xfId="0" applyNumberFormat="1" applyFont="1" applyFill="1" applyBorder="1"/>
    <xf numFmtId="9" fontId="4" fillId="0" borderId="0" xfId="0" applyNumberFormat="1" applyFont="1" applyAlignment="1">
      <alignment horizontal="center"/>
    </xf>
    <xf numFmtId="0" fontId="6" fillId="0" borderId="0" xfId="0" applyFont="1"/>
    <xf numFmtId="9" fontId="4" fillId="0" borderId="0" xfId="0" applyNumberFormat="1" applyFont="1"/>
    <xf numFmtId="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10" fontId="4" fillId="0" borderId="0" xfId="0" applyNumberFormat="1" applyFont="1"/>
    <xf numFmtId="0" fontId="4" fillId="0" borderId="5" xfId="0" applyFont="1" applyBorder="1"/>
    <xf numFmtId="3" fontId="4" fillId="0" borderId="0" xfId="0" applyNumberFormat="1" applyFont="1"/>
    <xf numFmtId="3" fontId="4" fillId="0" borderId="5" xfId="0" applyNumberFormat="1" applyFont="1" applyBorder="1"/>
    <xf numFmtId="9" fontId="4" fillId="0" borderId="5" xfId="0" applyNumberFormat="1" applyFont="1" applyBorder="1"/>
    <xf numFmtId="3" fontId="4" fillId="2" borderId="4" xfId="0" applyNumberFormat="1" applyFont="1" applyFill="1" applyBorder="1"/>
    <xf numFmtId="164" fontId="4" fillId="0" borderId="0" xfId="0" applyNumberFormat="1" applyFont="1"/>
    <xf numFmtId="3" fontId="4" fillId="5" borderId="4" xfId="0" applyNumberFormat="1" applyFont="1" applyFill="1" applyBorder="1"/>
    <xf numFmtId="3" fontId="4" fillId="6" borderId="4" xfId="0" applyNumberFormat="1" applyFont="1" applyFill="1" applyBorder="1"/>
    <xf numFmtId="9" fontId="4" fillId="6" borderId="4" xfId="0" applyNumberFormat="1" applyFont="1" applyFill="1" applyBorder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3" fontId="9" fillId="0" borderId="0" xfId="0" applyNumberFormat="1" applyFont="1"/>
    <xf numFmtId="9" fontId="9" fillId="0" borderId="0" xfId="0" applyNumberFormat="1" applyFont="1"/>
    <xf numFmtId="0" fontId="9" fillId="0" borderId="0" xfId="0" applyFont="1"/>
    <xf numFmtId="9" fontId="7" fillId="0" borderId="0" xfId="0" applyNumberFormat="1" applyFont="1"/>
    <xf numFmtId="3" fontId="7" fillId="6" borderId="4" xfId="0" applyNumberFormat="1" applyFont="1" applyFill="1" applyBorder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4" fillId="0" borderId="0" xfId="0" applyFont="1"/>
    <xf numFmtId="9" fontId="1" fillId="0" borderId="0" xfId="0" applyNumberFormat="1" applyFont="1"/>
    <xf numFmtId="3" fontId="1" fillId="6" borderId="4" xfId="0" applyNumberFormat="1" applyFont="1" applyFill="1" applyBorder="1" applyAlignment="1">
      <alignment horizontal="center"/>
    </xf>
    <xf numFmtId="9" fontId="1" fillId="6" borderId="4" xfId="0" applyNumberFormat="1" applyFont="1" applyFill="1" applyBorder="1"/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9" fontId="4" fillId="7" borderId="4" xfId="0" applyNumberFormat="1" applyFont="1" applyFill="1" applyBorder="1"/>
    <xf numFmtId="0" fontId="12" fillId="0" borderId="0" xfId="0" applyFont="1"/>
    <xf numFmtId="0" fontId="4" fillId="7" borderId="4" xfId="0" applyFont="1" applyFill="1" applyBorder="1"/>
    <xf numFmtId="0" fontId="1" fillId="8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3" fontId="4" fillId="8" borderId="4" xfId="0" applyNumberFormat="1" applyFont="1" applyFill="1" applyBorder="1"/>
    <xf numFmtId="9" fontId="4" fillId="8" borderId="4" xfId="0" applyNumberFormat="1" applyFont="1" applyFill="1" applyBorder="1"/>
    <xf numFmtId="164" fontId="4" fillId="8" borderId="4" xfId="0" applyNumberFormat="1" applyFont="1" applyFill="1" applyBorder="1"/>
    <xf numFmtId="3" fontId="0" fillId="0" borderId="0" xfId="0" applyNumberFormat="1"/>
    <xf numFmtId="9" fontId="4" fillId="0" borderId="0" xfId="1" applyFont="1"/>
    <xf numFmtId="3" fontId="4" fillId="9" borderId="0" xfId="0" applyNumberFormat="1" applyFont="1" applyFill="1"/>
    <xf numFmtId="1" fontId="4" fillId="9" borderId="0" xfId="0" applyNumberFormat="1" applyFont="1" applyFill="1"/>
    <xf numFmtId="0" fontId="14" fillId="0" borderId="0" xfId="0" applyFont="1"/>
    <xf numFmtId="9" fontId="15" fillId="0" borderId="0" xfId="0" applyNumberFormat="1" applyFont="1" applyAlignment="1">
      <alignment horizontal="center"/>
    </xf>
    <xf numFmtId="0" fontId="16" fillId="0" borderId="0" xfId="0" applyFont="1"/>
    <xf numFmtId="3" fontId="16" fillId="6" borderId="4" xfId="0" applyNumberFormat="1" applyFont="1" applyFill="1" applyBorder="1"/>
    <xf numFmtId="3" fontId="4" fillId="11" borderId="4" xfId="0" applyNumberFormat="1" applyFont="1" applyFill="1" applyBorder="1"/>
    <xf numFmtId="9" fontId="4" fillId="11" borderId="4" xfId="0" applyNumberFormat="1" applyFont="1" applyFill="1" applyBorder="1"/>
    <xf numFmtId="164" fontId="4" fillId="11" borderId="4" xfId="0" applyNumberFormat="1" applyFont="1" applyFill="1" applyBorder="1"/>
    <xf numFmtId="3" fontId="13" fillId="0" borderId="0" xfId="0" applyNumberFormat="1" applyFont="1"/>
    <xf numFmtId="9" fontId="0" fillId="0" borderId="0" xfId="1" applyFont="1"/>
    <xf numFmtId="3" fontId="17" fillId="0" borderId="0" xfId="0" applyNumberFormat="1" applyFont="1"/>
    <xf numFmtId="3" fontId="1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3" fillId="0" borderId="0" xfId="0" applyFont="1"/>
    <xf numFmtId="9" fontId="13" fillId="0" borderId="0" xfId="0" applyNumberFormat="1" applyFont="1"/>
    <xf numFmtId="3" fontId="0" fillId="12" borderId="0" xfId="0" applyNumberFormat="1" applyFill="1"/>
    <xf numFmtId="3" fontId="0" fillId="13" borderId="0" xfId="0" applyNumberFormat="1" applyFill="1"/>
    <xf numFmtId="0" fontId="17" fillId="0" borderId="0" xfId="0" applyFont="1"/>
    <xf numFmtId="9" fontId="17" fillId="0" borderId="0" xfId="0" applyNumberFormat="1" applyFont="1"/>
    <xf numFmtId="9" fontId="0" fillId="0" borderId="0" xfId="0" applyNumberFormat="1"/>
    <xf numFmtId="0" fontId="0" fillId="0" borderId="0" xfId="0" applyAlignment="1">
      <alignment horizontal="right"/>
    </xf>
    <xf numFmtId="3" fontId="18" fillId="0" borderId="0" xfId="0" applyNumberFormat="1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3" fontId="19" fillId="0" borderId="0" xfId="0" applyNumberFormat="1" applyFont="1"/>
    <xf numFmtId="3" fontId="2" fillId="0" borderId="0" xfId="0" applyNumberFormat="1" applyFont="1"/>
    <xf numFmtId="3" fontId="14" fillId="0" borderId="0" xfId="0" applyNumberFormat="1" applyFont="1"/>
    <xf numFmtId="3" fontId="2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14" borderId="0" xfId="0" applyFill="1"/>
    <xf numFmtId="3" fontId="0" fillId="14" borderId="0" xfId="0" applyNumberFormat="1" applyFill="1"/>
    <xf numFmtId="0" fontId="0" fillId="15" borderId="0" xfId="0" applyFill="1"/>
    <xf numFmtId="0" fontId="13" fillId="15" borderId="0" xfId="0" applyFont="1" applyFill="1"/>
    <xf numFmtId="3" fontId="0" fillId="15" borderId="0" xfId="0" applyNumberFormat="1" applyFill="1"/>
    <xf numFmtId="3" fontId="7" fillId="9" borderId="0" xfId="0" applyNumberFormat="1" applyFont="1" applyFill="1"/>
    <xf numFmtId="0" fontId="21" fillId="0" borderId="0" xfId="0" applyFont="1"/>
    <xf numFmtId="3" fontId="21" fillId="0" borderId="0" xfId="0" applyNumberFormat="1" applyFont="1"/>
    <xf numFmtId="0" fontId="2" fillId="0" borderId="0" xfId="0" applyFont="1"/>
    <xf numFmtId="41" fontId="4" fillId="5" borderId="4" xfId="0" applyNumberFormat="1" applyFont="1" applyFill="1" applyBorder="1"/>
    <xf numFmtId="41" fontId="4" fillId="16" borderId="4" xfId="0" applyNumberFormat="1" applyFont="1" applyFill="1" applyBorder="1"/>
    <xf numFmtId="165" fontId="4" fillId="0" borderId="4" xfId="0" applyNumberFormat="1" applyFont="1" applyBorder="1" applyAlignment="1">
      <alignment horizontal="right" vertical="center" wrapText="1"/>
    </xf>
    <xf numFmtId="3" fontId="4" fillId="0" borderId="9" xfId="0" applyNumberFormat="1" applyFont="1" applyBorder="1"/>
    <xf numFmtId="0" fontId="1" fillId="8" borderId="1" xfId="0" applyFont="1" applyFill="1" applyBorder="1" applyAlignment="1">
      <alignment horizontal="center"/>
    </xf>
    <xf numFmtId="0" fontId="2" fillId="9" borderId="2" xfId="0" applyFont="1" applyFill="1" applyBorder="1"/>
    <xf numFmtId="0" fontId="2" fillId="9" borderId="3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4" borderId="1" xfId="0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/>
    <xf numFmtId="3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5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-28575</xdr:rowOff>
    </xdr:from>
    <xdr:ext cx="6067425" cy="762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800100" y="565785"/>
          <a:ext cx="6067425" cy="76200"/>
          <a:chOff x="2312288" y="3780000"/>
          <a:chExt cx="60674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CxnSpPr/>
        </xdr:nvCxnSpPr>
        <xdr:spPr>
          <a:xfrm>
            <a:off x="2312288" y="3780000"/>
            <a:ext cx="6067425" cy="0"/>
          </a:xfrm>
          <a:prstGeom prst="straightConnector1">
            <a:avLst/>
          </a:prstGeom>
          <a:noFill/>
          <a:ln w="76200" cap="flat" cmpd="sng">
            <a:solidFill>
              <a:schemeClr val="accent1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pane xSplit="5" ySplit="2" topLeftCell="L3" activePane="bottomRight" state="frozen"/>
      <selection pane="topRight" activeCell="F1" sqref="F1"/>
      <selection pane="bottomLeft" activeCell="A3" sqref="A3"/>
      <selection pane="bottomRight" activeCell="T31" sqref="T31"/>
    </sheetView>
  </sheetViews>
  <sheetFormatPr baseColWidth="10" defaultColWidth="12.6171875" defaultRowHeight="15" customHeight="1" x14ac:dyDescent="0.45"/>
  <cols>
    <col min="1" max="1" width="8" customWidth="1"/>
    <col min="2" max="2" width="9.90234375" customWidth="1"/>
    <col min="3" max="5" width="8" customWidth="1"/>
    <col min="6" max="6" width="1.6171875" customWidth="1"/>
    <col min="7" max="7" width="8" customWidth="1"/>
    <col min="8" max="8" width="9.90234375" customWidth="1"/>
    <col min="9" max="9" width="8" customWidth="1"/>
    <col min="10" max="10" width="9" customWidth="1"/>
    <col min="11" max="11" width="11.47265625" customWidth="1"/>
    <col min="12" max="12" width="2.1875" customWidth="1"/>
    <col min="13" max="13" width="11.1875" customWidth="1"/>
    <col min="14" max="15" width="8" customWidth="1"/>
    <col min="16" max="16" width="2.09375" customWidth="1"/>
    <col min="17" max="18" width="8" customWidth="1"/>
    <col min="19" max="19" width="10.6171875" customWidth="1"/>
    <col min="20" max="20" width="2.1875" customWidth="1"/>
    <col min="21" max="21" width="9.37890625" bestFit="1" customWidth="1"/>
    <col min="22" max="22" width="8" customWidth="1"/>
    <col min="23" max="23" width="10.1875" bestFit="1" customWidth="1"/>
    <col min="24" max="24" width="1.47265625" customWidth="1"/>
    <col min="25" max="26" width="8" customWidth="1"/>
  </cols>
  <sheetData>
    <row r="1" spans="1:27" ht="15" customHeight="1" x14ac:dyDescent="0.55000000000000004">
      <c r="A1" s="111" t="s">
        <v>0</v>
      </c>
      <c r="B1" s="112"/>
      <c r="C1" s="112"/>
      <c r="D1" s="112"/>
      <c r="E1" s="113"/>
      <c r="F1" s="1"/>
      <c r="G1" s="114" t="s">
        <v>1</v>
      </c>
      <c r="H1" s="112"/>
      <c r="I1" s="112"/>
      <c r="J1" s="112"/>
      <c r="K1" s="113"/>
      <c r="M1" s="114" t="s">
        <v>2</v>
      </c>
      <c r="N1" s="112"/>
      <c r="O1" s="113"/>
      <c r="Q1" s="114" t="s">
        <v>3</v>
      </c>
      <c r="R1" s="112"/>
      <c r="S1" s="113"/>
      <c r="U1" s="114" t="s">
        <v>145</v>
      </c>
      <c r="V1" s="112"/>
      <c r="W1" s="113"/>
      <c r="Y1" s="108" t="s">
        <v>145</v>
      </c>
      <c r="Z1" s="109"/>
      <c r="AA1" s="110"/>
    </row>
    <row r="2" spans="1:27" ht="14.4" x14ac:dyDescent="0.55000000000000004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1"/>
      <c r="G2" s="3" t="s">
        <v>4</v>
      </c>
      <c r="H2" s="3" t="s">
        <v>5</v>
      </c>
      <c r="I2" s="3" t="s">
        <v>7</v>
      </c>
      <c r="J2" s="3" t="s">
        <v>8</v>
      </c>
      <c r="K2" s="3"/>
      <c r="L2" s="4"/>
      <c r="M2" s="3" t="s">
        <v>4</v>
      </c>
      <c r="N2" s="3" t="s">
        <v>7</v>
      </c>
      <c r="O2" s="3"/>
      <c r="P2" s="4"/>
      <c r="Q2" s="3" t="s">
        <v>4</v>
      </c>
      <c r="R2" s="3" t="s">
        <v>7</v>
      </c>
      <c r="S2" s="3" t="s">
        <v>9</v>
      </c>
      <c r="T2" s="4"/>
      <c r="U2" s="3" t="s">
        <v>4</v>
      </c>
      <c r="V2" s="3" t="s">
        <v>7</v>
      </c>
      <c r="W2" s="3" t="s">
        <v>9</v>
      </c>
      <c r="X2" s="4"/>
      <c r="Y2" s="58" t="s">
        <v>4</v>
      </c>
      <c r="Z2" s="58" t="s">
        <v>7</v>
      </c>
      <c r="AA2" s="58" t="s">
        <v>9</v>
      </c>
    </row>
    <row r="3" spans="1:27" ht="14.4" x14ac:dyDescent="0.55000000000000004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"/>
      <c r="U3" s="1"/>
      <c r="V3" s="1"/>
      <c r="W3" s="1"/>
      <c r="X3" s="4"/>
      <c r="Y3" s="59"/>
      <c r="Z3" s="59"/>
      <c r="AA3" s="59"/>
    </row>
    <row r="4" spans="1:27" ht="14.4" x14ac:dyDescent="0.55000000000000004">
      <c r="A4" s="5">
        <v>2013</v>
      </c>
      <c r="B4" s="2"/>
      <c r="C4" s="6">
        <v>0.08</v>
      </c>
      <c r="D4" s="6">
        <v>0.25</v>
      </c>
      <c r="E4" s="6">
        <f t="shared" ref="E4:E10" si="0">SUM(B4:D4)</f>
        <v>0.33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"/>
      <c r="U4" s="1"/>
      <c r="V4" s="1"/>
      <c r="W4" s="1"/>
      <c r="X4" s="4"/>
      <c r="Y4" s="59"/>
      <c r="Z4" s="59"/>
      <c r="AA4" s="59"/>
    </row>
    <row r="5" spans="1:27" ht="14.4" x14ac:dyDescent="0.55000000000000004">
      <c r="A5" s="5">
        <v>2014</v>
      </c>
      <c r="B5" s="6"/>
      <c r="C5" s="6">
        <v>0.09</v>
      </c>
      <c r="D5" s="6">
        <v>0.25</v>
      </c>
      <c r="E5" s="6">
        <f t="shared" si="0"/>
        <v>0.33999999999999997</v>
      </c>
      <c r="F5" s="7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U5" s="1"/>
      <c r="V5" s="1"/>
      <c r="W5" s="1"/>
      <c r="Y5" s="59"/>
      <c r="Z5" s="59"/>
      <c r="AA5" s="59"/>
    </row>
    <row r="6" spans="1:27" ht="14.4" x14ac:dyDescent="0.55000000000000004">
      <c r="A6" s="5">
        <v>2015</v>
      </c>
      <c r="B6" s="6">
        <v>0.05</v>
      </c>
      <c r="C6" s="6">
        <v>0.09</v>
      </c>
      <c r="D6" s="6">
        <v>0.25</v>
      </c>
      <c r="E6" s="6">
        <f t="shared" si="0"/>
        <v>0.39</v>
      </c>
      <c r="F6" s="9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U6" s="1"/>
      <c r="V6" s="1"/>
      <c r="W6" s="1"/>
      <c r="Y6" s="59"/>
      <c r="Z6" s="59"/>
      <c r="AA6" s="59"/>
    </row>
    <row r="7" spans="1:27" ht="14.4" x14ac:dyDescent="0.55000000000000004">
      <c r="A7" s="5">
        <f t="shared" ref="A7:A9" si="1">+A6+1</f>
        <v>2016</v>
      </c>
      <c r="B7" s="6">
        <v>0.06</v>
      </c>
      <c r="C7" s="6">
        <v>0.09</v>
      </c>
      <c r="D7" s="6">
        <v>0.25</v>
      </c>
      <c r="E7" s="6">
        <f t="shared" si="0"/>
        <v>0.4</v>
      </c>
      <c r="F7" s="9"/>
      <c r="G7" s="9"/>
      <c r="H7" s="8"/>
      <c r="I7" s="8"/>
      <c r="J7" s="8"/>
      <c r="K7" s="8"/>
      <c r="L7" s="9"/>
      <c r="M7" s="9"/>
      <c r="N7" s="8"/>
      <c r="O7" s="8"/>
      <c r="P7" s="1"/>
      <c r="Q7" s="1"/>
      <c r="R7" s="1"/>
      <c r="S7" s="1"/>
      <c r="U7" s="1"/>
      <c r="V7" s="1"/>
      <c r="W7" s="1"/>
      <c r="Y7" s="59"/>
      <c r="Z7" s="59"/>
      <c r="AA7" s="59"/>
    </row>
    <row r="8" spans="1:27" ht="14.4" x14ac:dyDescent="0.55000000000000004">
      <c r="A8" s="5">
        <f t="shared" si="1"/>
        <v>2017</v>
      </c>
      <c r="B8" s="6">
        <v>0.08</v>
      </c>
      <c r="C8" s="6">
        <v>0.09</v>
      </c>
      <c r="D8" s="6">
        <v>0.25</v>
      </c>
      <c r="E8" s="6">
        <f t="shared" si="0"/>
        <v>0.42</v>
      </c>
      <c r="F8" s="9"/>
      <c r="G8" s="10">
        <f t="shared" ref="G8:G10" si="2">+A8</f>
        <v>2017</v>
      </c>
      <c r="H8" s="11">
        <v>0.06</v>
      </c>
      <c r="I8" s="11">
        <v>0.34</v>
      </c>
      <c r="J8" s="11">
        <f t="shared" ref="J8:J10" si="3">+I8+H8</f>
        <v>0.4</v>
      </c>
      <c r="K8" s="12"/>
      <c r="L8" s="13"/>
      <c r="M8" s="10"/>
      <c r="N8" s="11"/>
      <c r="O8" s="12"/>
      <c r="Q8" s="10"/>
      <c r="R8" s="11"/>
      <c r="S8" s="11"/>
      <c r="U8" s="10"/>
      <c r="V8" s="11"/>
      <c r="W8" s="11"/>
      <c r="Y8" s="60"/>
      <c r="Z8" s="61"/>
      <c r="AA8" s="61"/>
    </row>
    <row r="9" spans="1:27" ht="14.4" x14ac:dyDescent="0.55000000000000004">
      <c r="A9" s="5">
        <f t="shared" si="1"/>
        <v>2018</v>
      </c>
      <c r="B9" s="6">
        <v>0.09</v>
      </c>
      <c r="C9" s="6">
        <v>0.09</v>
      </c>
      <c r="D9" s="6">
        <v>0.25</v>
      </c>
      <c r="E9" s="6">
        <f t="shared" si="0"/>
        <v>0.43</v>
      </c>
      <c r="F9" s="9"/>
      <c r="G9" s="10">
        <f t="shared" si="2"/>
        <v>2018</v>
      </c>
      <c r="H9" s="11">
        <v>0.04</v>
      </c>
      <c r="I9" s="11">
        <v>0.33</v>
      </c>
      <c r="J9" s="11">
        <f t="shared" si="3"/>
        <v>0.37</v>
      </c>
      <c r="K9" s="12"/>
      <c r="L9" s="13"/>
      <c r="M9" s="10"/>
      <c r="N9" s="11"/>
      <c r="O9" s="12"/>
      <c r="Q9" s="10"/>
      <c r="R9" s="11"/>
      <c r="S9" s="11"/>
      <c r="U9" s="10"/>
      <c r="V9" s="11"/>
      <c r="W9" s="11"/>
      <c r="Y9" s="60"/>
      <c r="Z9" s="61"/>
      <c r="AA9" s="61"/>
    </row>
    <row r="10" spans="1:27" ht="14.4" x14ac:dyDescent="0.55000000000000004">
      <c r="A10" s="5">
        <v>2019</v>
      </c>
      <c r="B10" s="6"/>
      <c r="C10" s="6">
        <v>0.09</v>
      </c>
      <c r="D10" s="6">
        <v>0.25</v>
      </c>
      <c r="E10" s="6">
        <f t="shared" si="0"/>
        <v>0.33999999999999997</v>
      </c>
      <c r="F10" s="9"/>
      <c r="G10" s="10">
        <f t="shared" si="2"/>
        <v>2019</v>
      </c>
      <c r="H10" s="12"/>
      <c r="I10" s="11">
        <v>0.33</v>
      </c>
      <c r="J10" s="11">
        <f t="shared" si="3"/>
        <v>0.33</v>
      </c>
      <c r="K10" s="12"/>
      <c r="L10" s="13"/>
      <c r="M10" s="10">
        <f>+G10</f>
        <v>2019</v>
      </c>
      <c r="N10" s="11">
        <v>0.33</v>
      </c>
      <c r="O10" s="12"/>
      <c r="Q10" s="10"/>
      <c r="R10" s="11"/>
      <c r="S10" s="14">
        <v>1.4999999999999999E-2</v>
      </c>
      <c r="U10" s="10"/>
      <c r="V10" s="11"/>
      <c r="W10" s="14"/>
      <c r="Y10" s="60"/>
      <c r="Z10" s="61"/>
      <c r="AA10" s="62"/>
    </row>
    <row r="11" spans="1:27" ht="14.4" x14ac:dyDescent="0.55000000000000004">
      <c r="A11" s="5"/>
      <c r="B11" s="6"/>
      <c r="C11" s="6"/>
      <c r="D11" s="6"/>
      <c r="E11" s="6"/>
      <c r="F11" s="9"/>
      <c r="G11" s="10"/>
      <c r="H11" s="12"/>
      <c r="I11" s="11"/>
      <c r="J11" s="11"/>
      <c r="K11" s="12"/>
      <c r="L11" s="13"/>
      <c r="M11" s="10">
        <v>2020</v>
      </c>
      <c r="N11" s="11">
        <v>0.32</v>
      </c>
      <c r="O11" s="12"/>
      <c r="Q11" s="10">
        <v>2020</v>
      </c>
      <c r="R11" s="11">
        <v>0.32</v>
      </c>
      <c r="S11" s="14">
        <v>5.0000000000000001E-3</v>
      </c>
      <c r="U11" s="10"/>
      <c r="V11" s="11"/>
      <c r="W11" s="14"/>
      <c r="Y11" s="60"/>
      <c r="Z11" s="61"/>
      <c r="AA11" s="62"/>
    </row>
    <row r="12" spans="1:27" ht="14.4" x14ac:dyDescent="0.55000000000000004">
      <c r="A12" s="15"/>
      <c r="B12" s="15" t="s">
        <v>10</v>
      </c>
      <c r="F12" s="8"/>
      <c r="H12" s="15" t="s">
        <v>10</v>
      </c>
      <c r="I12" s="16" t="s">
        <v>11</v>
      </c>
      <c r="M12" s="10">
        <v>2021</v>
      </c>
      <c r="N12" s="11">
        <v>0.31</v>
      </c>
      <c r="O12" s="12"/>
      <c r="Q12" s="10">
        <v>2021</v>
      </c>
      <c r="R12" s="11">
        <v>0.31</v>
      </c>
      <c r="S12" s="14">
        <v>0</v>
      </c>
      <c r="U12" s="10"/>
      <c r="V12" s="11"/>
      <c r="W12" s="14"/>
      <c r="Y12" s="60"/>
      <c r="Z12" s="61"/>
      <c r="AA12" s="62"/>
    </row>
    <row r="13" spans="1:27" ht="14.4" x14ac:dyDescent="0.55000000000000004">
      <c r="A13" s="15"/>
      <c r="F13" s="8"/>
      <c r="M13" s="10">
        <v>2022</v>
      </c>
      <c r="N13" s="11">
        <v>0.3</v>
      </c>
      <c r="O13" s="12"/>
      <c r="Q13" s="10">
        <v>2022</v>
      </c>
      <c r="R13" s="11">
        <v>0.3</v>
      </c>
      <c r="S13" s="14">
        <v>0</v>
      </c>
      <c r="U13" s="10">
        <v>2022</v>
      </c>
      <c r="V13" s="11">
        <v>0.35</v>
      </c>
      <c r="W13" s="14">
        <v>0</v>
      </c>
      <c r="Y13" s="60">
        <v>2023</v>
      </c>
      <c r="Z13" s="61">
        <v>0.35</v>
      </c>
      <c r="AA13" s="62">
        <v>0</v>
      </c>
    </row>
    <row r="14" spans="1:27" ht="14.4" x14ac:dyDescent="0.55000000000000004">
      <c r="A14" s="15" t="str">
        <f>+B12</f>
        <v>(*)</v>
      </c>
      <c r="B14" s="16" t="s">
        <v>12</v>
      </c>
      <c r="F14" s="8"/>
      <c r="G14" s="15" t="str">
        <f>+H12</f>
        <v>(*)</v>
      </c>
      <c r="H14" s="16" t="s">
        <v>12</v>
      </c>
      <c r="M14" s="16" t="s">
        <v>13</v>
      </c>
      <c r="U14" s="71" t="s">
        <v>146</v>
      </c>
      <c r="V14" s="72">
        <v>0.35</v>
      </c>
      <c r="W14" s="73">
        <v>0</v>
      </c>
      <c r="Y14" s="60" t="s">
        <v>146</v>
      </c>
      <c r="Z14" s="61">
        <v>0.35</v>
      </c>
      <c r="AA14" s="62">
        <v>0</v>
      </c>
    </row>
    <row r="15" spans="1:27" ht="14.4" x14ac:dyDescent="0.55000000000000004">
      <c r="B15" s="17"/>
      <c r="F15" s="8"/>
      <c r="I15" s="16" t="s">
        <v>13</v>
      </c>
    </row>
    <row r="16" spans="1:27" ht="14.4" x14ac:dyDescent="0.55000000000000004">
      <c r="A16" s="4" t="s">
        <v>14</v>
      </c>
      <c r="B16" s="18"/>
      <c r="C16" s="4" t="s">
        <v>15</v>
      </c>
      <c r="D16" s="4" t="s">
        <v>16</v>
      </c>
      <c r="E16" s="4"/>
      <c r="F16" s="1"/>
      <c r="G16" s="4" t="s">
        <v>14</v>
      </c>
      <c r="H16" s="4"/>
      <c r="I16" s="4" t="s">
        <v>15</v>
      </c>
      <c r="J16" s="4" t="s">
        <v>16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10" ht="14.4" x14ac:dyDescent="0.55000000000000004">
      <c r="B17" s="17"/>
      <c r="C17" s="19"/>
      <c r="D17" s="19"/>
      <c r="E17" s="19"/>
      <c r="F17" s="20"/>
      <c r="H17" s="19"/>
      <c r="I17" s="19"/>
      <c r="J17" s="19"/>
    </row>
    <row r="18" spans="1:10" ht="14.4" x14ac:dyDescent="0.55000000000000004">
      <c r="A18" s="16" t="s">
        <v>17</v>
      </c>
      <c r="B18" s="17"/>
      <c r="C18" s="16">
        <v>20</v>
      </c>
      <c r="D18" s="17">
        <v>0.05</v>
      </c>
      <c r="F18" s="8"/>
      <c r="G18" s="16" t="s">
        <v>17</v>
      </c>
      <c r="I18" s="16">
        <v>45</v>
      </c>
      <c r="J18" s="21">
        <v>2.2200000000000001E-2</v>
      </c>
    </row>
    <row r="19" spans="1:10" ht="14.4" x14ac:dyDescent="0.55000000000000004">
      <c r="A19" s="16" t="s">
        <v>18</v>
      </c>
      <c r="B19" s="17"/>
      <c r="C19" s="16">
        <v>10</v>
      </c>
      <c r="D19" s="17">
        <v>0.1</v>
      </c>
      <c r="F19" s="8"/>
      <c r="G19" s="16" t="s">
        <v>18</v>
      </c>
      <c r="I19" s="16">
        <v>10</v>
      </c>
      <c r="J19" s="21">
        <v>0.1</v>
      </c>
    </row>
    <row r="20" spans="1:10" ht="14.4" x14ac:dyDescent="0.55000000000000004">
      <c r="A20" s="16" t="s">
        <v>19</v>
      </c>
      <c r="B20" s="17"/>
      <c r="C20" s="16">
        <v>10</v>
      </c>
      <c r="D20" s="17">
        <v>0.1</v>
      </c>
      <c r="F20" s="8"/>
      <c r="G20" s="16" t="s">
        <v>19</v>
      </c>
      <c r="I20" s="16">
        <v>10</v>
      </c>
      <c r="J20" s="21">
        <v>0.1</v>
      </c>
    </row>
    <row r="21" spans="1:10" ht="15.75" customHeight="1" x14ac:dyDescent="0.55000000000000004">
      <c r="A21" s="16" t="s">
        <v>20</v>
      </c>
      <c r="B21" s="17"/>
      <c r="C21" s="16">
        <v>5</v>
      </c>
      <c r="D21" s="17">
        <v>0.2</v>
      </c>
      <c r="F21" s="8"/>
      <c r="G21" s="16" t="s">
        <v>20</v>
      </c>
      <c r="I21" s="16">
        <v>10</v>
      </c>
      <c r="J21" s="21">
        <v>0.1</v>
      </c>
    </row>
    <row r="22" spans="1:10" ht="15.75" customHeight="1" x14ac:dyDescent="0.55000000000000004">
      <c r="A22" s="16" t="s">
        <v>21</v>
      </c>
      <c r="B22" s="17"/>
      <c r="C22" s="16">
        <v>5</v>
      </c>
      <c r="D22" s="17">
        <v>0.2</v>
      </c>
      <c r="F22" s="8"/>
      <c r="G22" s="16" t="s">
        <v>21</v>
      </c>
      <c r="I22" s="16">
        <v>5</v>
      </c>
      <c r="J22" s="17">
        <v>0.2</v>
      </c>
    </row>
    <row r="23" spans="1:10" ht="15.75" customHeight="1" x14ac:dyDescent="0.55000000000000004">
      <c r="A23" s="16" t="s">
        <v>22</v>
      </c>
      <c r="B23" s="17"/>
      <c r="C23" s="16">
        <v>15</v>
      </c>
      <c r="F23" s="8"/>
      <c r="G23" s="16" t="s">
        <v>22</v>
      </c>
      <c r="I23" s="16">
        <v>30</v>
      </c>
      <c r="J23" s="21">
        <v>3.3300000000000003E-2</v>
      </c>
    </row>
    <row r="24" spans="1:10" ht="15.75" customHeight="1" x14ac:dyDescent="0.55000000000000004">
      <c r="B24" s="17"/>
      <c r="F24" s="8"/>
    </row>
    <row r="25" spans="1:10" ht="15.75" customHeight="1" x14ac:dyDescent="0.55000000000000004">
      <c r="B25" s="17"/>
      <c r="F25" s="8"/>
    </row>
    <row r="26" spans="1:10" ht="15.75" customHeight="1" x14ac:dyDescent="0.55000000000000004">
      <c r="B26" s="17"/>
      <c r="F26" s="8"/>
    </row>
    <row r="27" spans="1:10" ht="15.75" customHeight="1" x14ac:dyDescent="0.55000000000000004">
      <c r="B27" s="17"/>
      <c r="F27" s="8"/>
    </row>
    <row r="28" spans="1:10" ht="15.75" customHeight="1" x14ac:dyDescent="0.55000000000000004">
      <c r="B28" s="17"/>
      <c r="F28" s="8"/>
    </row>
    <row r="29" spans="1:10" ht="15.75" customHeight="1" x14ac:dyDescent="0.55000000000000004">
      <c r="B29" s="17"/>
      <c r="F29" s="8"/>
    </row>
    <row r="30" spans="1:10" ht="15.75" customHeight="1" x14ac:dyDescent="0.55000000000000004">
      <c r="B30" s="17"/>
      <c r="F30" s="8"/>
    </row>
    <row r="31" spans="1:10" ht="15.75" customHeight="1" x14ac:dyDescent="0.55000000000000004">
      <c r="B31" s="17"/>
      <c r="F31" s="8"/>
    </row>
    <row r="32" spans="1:10" ht="15.75" customHeight="1" x14ac:dyDescent="0.55000000000000004">
      <c r="B32" s="17"/>
      <c r="F32" s="8"/>
    </row>
    <row r="33" spans="2:6" ht="15.75" customHeight="1" x14ac:dyDescent="0.55000000000000004">
      <c r="B33" s="17"/>
      <c r="F33" s="8"/>
    </row>
    <row r="34" spans="2:6" ht="15.75" customHeight="1" x14ac:dyDescent="0.55000000000000004">
      <c r="B34" s="17"/>
      <c r="F34" s="8"/>
    </row>
    <row r="35" spans="2:6" ht="15.75" customHeight="1" x14ac:dyDescent="0.55000000000000004">
      <c r="B35" s="17"/>
      <c r="F35" s="8"/>
    </row>
    <row r="36" spans="2:6" ht="15.75" customHeight="1" x14ac:dyDescent="0.55000000000000004">
      <c r="B36" s="17"/>
      <c r="F36" s="8"/>
    </row>
    <row r="37" spans="2:6" ht="15.75" customHeight="1" x14ac:dyDescent="0.55000000000000004">
      <c r="B37" s="17"/>
      <c r="F37" s="8"/>
    </row>
    <row r="38" spans="2:6" ht="15.75" customHeight="1" x14ac:dyDescent="0.55000000000000004">
      <c r="B38" s="17"/>
      <c r="F38" s="8"/>
    </row>
    <row r="39" spans="2:6" ht="15.75" customHeight="1" x14ac:dyDescent="0.55000000000000004">
      <c r="B39" s="17"/>
      <c r="F39" s="8"/>
    </row>
    <row r="40" spans="2:6" ht="15.75" customHeight="1" x14ac:dyDescent="0.55000000000000004">
      <c r="B40" s="17"/>
      <c r="F40" s="8"/>
    </row>
    <row r="41" spans="2:6" ht="15.75" customHeight="1" x14ac:dyDescent="0.55000000000000004">
      <c r="B41" s="17"/>
      <c r="F41" s="8"/>
    </row>
    <row r="42" spans="2:6" ht="15.75" customHeight="1" x14ac:dyDescent="0.55000000000000004">
      <c r="B42" s="17"/>
      <c r="F42" s="8"/>
    </row>
    <row r="43" spans="2:6" ht="15.75" customHeight="1" x14ac:dyDescent="0.55000000000000004">
      <c r="B43" s="17"/>
      <c r="F43" s="8"/>
    </row>
    <row r="44" spans="2:6" ht="15.75" customHeight="1" x14ac:dyDescent="0.55000000000000004">
      <c r="B44" s="17"/>
      <c r="F44" s="8"/>
    </row>
    <row r="45" spans="2:6" ht="15.75" customHeight="1" x14ac:dyDescent="0.55000000000000004">
      <c r="B45" s="17"/>
      <c r="F45" s="8"/>
    </row>
    <row r="46" spans="2:6" ht="15.75" customHeight="1" x14ac:dyDescent="0.55000000000000004">
      <c r="B46" s="17"/>
      <c r="F46" s="8"/>
    </row>
    <row r="47" spans="2:6" ht="15.75" customHeight="1" x14ac:dyDescent="0.55000000000000004">
      <c r="B47" s="17"/>
      <c r="F47" s="8"/>
    </row>
    <row r="48" spans="2:6" ht="15.75" customHeight="1" x14ac:dyDescent="0.55000000000000004">
      <c r="B48" s="17"/>
      <c r="F48" s="8"/>
    </row>
    <row r="49" spans="2:6" ht="15.75" customHeight="1" x14ac:dyDescent="0.55000000000000004">
      <c r="B49" s="17"/>
      <c r="F49" s="8"/>
    </row>
    <row r="50" spans="2:6" ht="15.75" customHeight="1" x14ac:dyDescent="0.55000000000000004">
      <c r="B50" s="17"/>
      <c r="F50" s="8"/>
    </row>
    <row r="51" spans="2:6" ht="15.75" customHeight="1" x14ac:dyDescent="0.55000000000000004">
      <c r="B51" s="17"/>
      <c r="F51" s="8"/>
    </row>
    <row r="52" spans="2:6" ht="15.75" customHeight="1" x14ac:dyDescent="0.55000000000000004">
      <c r="B52" s="17"/>
      <c r="F52" s="8"/>
    </row>
    <row r="53" spans="2:6" ht="15.75" customHeight="1" x14ac:dyDescent="0.55000000000000004">
      <c r="B53" s="17"/>
      <c r="F53" s="8"/>
    </row>
    <row r="54" spans="2:6" ht="15.75" customHeight="1" x14ac:dyDescent="0.55000000000000004">
      <c r="B54" s="17"/>
      <c r="F54" s="8"/>
    </row>
    <row r="55" spans="2:6" ht="15.75" customHeight="1" x14ac:dyDescent="0.55000000000000004">
      <c r="B55" s="17"/>
      <c r="F55" s="8"/>
    </row>
    <row r="56" spans="2:6" ht="15.75" customHeight="1" x14ac:dyDescent="0.55000000000000004">
      <c r="B56" s="17"/>
      <c r="F56" s="8"/>
    </row>
    <row r="57" spans="2:6" ht="15.75" customHeight="1" x14ac:dyDescent="0.55000000000000004">
      <c r="B57" s="17"/>
      <c r="F57" s="8"/>
    </row>
    <row r="58" spans="2:6" ht="15.75" customHeight="1" x14ac:dyDescent="0.55000000000000004">
      <c r="B58" s="17"/>
      <c r="F58" s="8"/>
    </row>
    <row r="59" spans="2:6" ht="15.75" customHeight="1" x14ac:dyDescent="0.55000000000000004">
      <c r="B59" s="17"/>
      <c r="F59" s="8"/>
    </row>
    <row r="60" spans="2:6" ht="15.75" customHeight="1" x14ac:dyDescent="0.55000000000000004">
      <c r="B60" s="17"/>
      <c r="F60" s="8"/>
    </row>
    <row r="61" spans="2:6" ht="15.75" customHeight="1" x14ac:dyDescent="0.55000000000000004">
      <c r="B61" s="17"/>
      <c r="F61" s="8"/>
    </row>
    <row r="62" spans="2:6" ht="15.75" customHeight="1" x14ac:dyDescent="0.55000000000000004">
      <c r="B62" s="17"/>
      <c r="F62" s="8"/>
    </row>
    <row r="63" spans="2:6" ht="15.75" customHeight="1" x14ac:dyDescent="0.55000000000000004">
      <c r="B63" s="17"/>
      <c r="F63" s="8"/>
    </row>
    <row r="64" spans="2:6" ht="15.75" customHeight="1" x14ac:dyDescent="0.55000000000000004">
      <c r="B64" s="17"/>
      <c r="F64" s="8"/>
    </row>
    <row r="65" spans="2:6" ht="15.75" customHeight="1" x14ac:dyDescent="0.55000000000000004">
      <c r="B65" s="17"/>
      <c r="F65" s="8"/>
    </row>
    <row r="66" spans="2:6" ht="15.75" customHeight="1" x14ac:dyDescent="0.55000000000000004">
      <c r="B66" s="17"/>
      <c r="F66" s="8"/>
    </row>
    <row r="67" spans="2:6" ht="15.75" customHeight="1" x14ac:dyDescent="0.55000000000000004">
      <c r="B67" s="17"/>
      <c r="F67" s="8"/>
    </row>
    <row r="68" spans="2:6" ht="15.75" customHeight="1" x14ac:dyDescent="0.55000000000000004">
      <c r="B68" s="17"/>
      <c r="F68" s="8"/>
    </row>
    <row r="69" spans="2:6" ht="15.75" customHeight="1" x14ac:dyDescent="0.55000000000000004">
      <c r="B69" s="17"/>
      <c r="F69" s="8"/>
    </row>
    <row r="70" spans="2:6" ht="15.75" customHeight="1" x14ac:dyDescent="0.55000000000000004">
      <c r="B70" s="17"/>
      <c r="F70" s="8"/>
    </row>
    <row r="71" spans="2:6" ht="15.75" customHeight="1" x14ac:dyDescent="0.55000000000000004">
      <c r="B71" s="17"/>
      <c r="F71" s="8"/>
    </row>
    <row r="72" spans="2:6" ht="15.75" customHeight="1" x14ac:dyDescent="0.55000000000000004">
      <c r="B72" s="17"/>
      <c r="F72" s="8"/>
    </row>
    <row r="73" spans="2:6" ht="15.75" customHeight="1" x14ac:dyDescent="0.55000000000000004">
      <c r="B73" s="17"/>
      <c r="F73" s="8"/>
    </row>
    <row r="74" spans="2:6" ht="15.75" customHeight="1" x14ac:dyDescent="0.55000000000000004">
      <c r="B74" s="17"/>
      <c r="F74" s="8"/>
    </row>
    <row r="75" spans="2:6" ht="15.75" customHeight="1" x14ac:dyDescent="0.55000000000000004">
      <c r="B75" s="17"/>
      <c r="F75" s="8"/>
    </row>
    <row r="76" spans="2:6" ht="15.75" customHeight="1" x14ac:dyDescent="0.55000000000000004">
      <c r="B76" s="17"/>
      <c r="F76" s="8"/>
    </row>
    <row r="77" spans="2:6" ht="15.75" customHeight="1" x14ac:dyDescent="0.55000000000000004">
      <c r="B77" s="17"/>
      <c r="F77" s="8"/>
    </row>
    <row r="78" spans="2:6" ht="15.75" customHeight="1" x14ac:dyDescent="0.55000000000000004">
      <c r="B78" s="17"/>
      <c r="F78" s="8"/>
    </row>
    <row r="79" spans="2:6" ht="15.75" customHeight="1" x14ac:dyDescent="0.55000000000000004">
      <c r="B79" s="17"/>
      <c r="F79" s="8"/>
    </row>
    <row r="80" spans="2:6" ht="15.75" customHeight="1" x14ac:dyDescent="0.55000000000000004">
      <c r="B80" s="17"/>
      <c r="F80" s="8"/>
    </row>
    <row r="81" spans="2:6" ht="15.75" customHeight="1" x14ac:dyDescent="0.55000000000000004">
      <c r="B81" s="17"/>
      <c r="F81" s="8"/>
    </row>
    <row r="82" spans="2:6" ht="15.75" customHeight="1" x14ac:dyDescent="0.55000000000000004">
      <c r="B82" s="17"/>
      <c r="F82" s="8"/>
    </row>
    <row r="83" spans="2:6" ht="15.75" customHeight="1" x14ac:dyDescent="0.55000000000000004">
      <c r="B83" s="17"/>
      <c r="F83" s="8"/>
    </row>
    <row r="84" spans="2:6" ht="15.75" customHeight="1" x14ac:dyDescent="0.55000000000000004">
      <c r="B84" s="17"/>
      <c r="F84" s="8"/>
    </row>
    <row r="85" spans="2:6" ht="15.75" customHeight="1" x14ac:dyDescent="0.55000000000000004">
      <c r="B85" s="17"/>
      <c r="F85" s="8"/>
    </row>
    <row r="86" spans="2:6" ht="15.75" customHeight="1" x14ac:dyDescent="0.55000000000000004">
      <c r="B86" s="17"/>
      <c r="F86" s="8"/>
    </row>
    <row r="87" spans="2:6" ht="15.75" customHeight="1" x14ac:dyDescent="0.55000000000000004">
      <c r="B87" s="17"/>
      <c r="F87" s="8"/>
    </row>
    <row r="88" spans="2:6" ht="15.75" customHeight="1" x14ac:dyDescent="0.55000000000000004">
      <c r="B88" s="17"/>
      <c r="F88" s="8"/>
    </row>
    <row r="89" spans="2:6" ht="15.75" customHeight="1" x14ac:dyDescent="0.55000000000000004">
      <c r="B89" s="17"/>
      <c r="F89" s="8"/>
    </row>
    <row r="90" spans="2:6" ht="15.75" customHeight="1" x14ac:dyDescent="0.55000000000000004">
      <c r="B90" s="17"/>
      <c r="F90" s="8"/>
    </row>
    <row r="91" spans="2:6" ht="15.75" customHeight="1" x14ac:dyDescent="0.55000000000000004">
      <c r="B91" s="17"/>
      <c r="F91" s="8"/>
    </row>
    <row r="92" spans="2:6" ht="15.75" customHeight="1" x14ac:dyDescent="0.55000000000000004">
      <c r="B92" s="17"/>
      <c r="F92" s="8"/>
    </row>
    <row r="93" spans="2:6" ht="15.75" customHeight="1" x14ac:dyDescent="0.55000000000000004">
      <c r="B93" s="17"/>
      <c r="F93" s="8"/>
    </row>
    <row r="94" spans="2:6" ht="15.75" customHeight="1" x14ac:dyDescent="0.55000000000000004">
      <c r="B94" s="17"/>
      <c r="F94" s="8"/>
    </row>
    <row r="95" spans="2:6" ht="15.75" customHeight="1" x14ac:dyDescent="0.55000000000000004">
      <c r="B95" s="17"/>
      <c r="F95" s="8"/>
    </row>
    <row r="96" spans="2:6" ht="15.75" customHeight="1" x14ac:dyDescent="0.55000000000000004">
      <c r="B96" s="17"/>
      <c r="F96" s="8"/>
    </row>
    <row r="97" spans="2:6" ht="15.75" customHeight="1" x14ac:dyDescent="0.55000000000000004">
      <c r="B97" s="17"/>
      <c r="F97" s="8"/>
    </row>
    <row r="98" spans="2:6" ht="15.75" customHeight="1" x14ac:dyDescent="0.55000000000000004">
      <c r="B98" s="17"/>
      <c r="F98" s="8"/>
    </row>
    <row r="99" spans="2:6" ht="15.75" customHeight="1" x14ac:dyDescent="0.55000000000000004">
      <c r="B99" s="17"/>
      <c r="F99" s="8"/>
    </row>
    <row r="100" spans="2:6" ht="15.75" customHeight="1" x14ac:dyDescent="0.55000000000000004">
      <c r="B100" s="17"/>
      <c r="F100" s="8"/>
    </row>
    <row r="101" spans="2:6" ht="15.75" customHeight="1" x14ac:dyDescent="0.55000000000000004">
      <c r="B101" s="17"/>
      <c r="F101" s="8"/>
    </row>
    <row r="102" spans="2:6" ht="15.75" customHeight="1" x14ac:dyDescent="0.55000000000000004">
      <c r="B102" s="17"/>
      <c r="F102" s="8"/>
    </row>
    <row r="103" spans="2:6" ht="15.75" customHeight="1" x14ac:dyDescent="0.55000000000000004">
      <c r="B103" s="17"/>
      <c r="F103" s="8"/>
    </row>
    <row r="104" spans="2:6" ht="15.75" customHeight="1" x14ac:dyDescent="0.55000000000000004">
      <c r="B104" s="17"/>
      <c r="F104" s="8"/>
    </row>
    <row r="105" spans="2:6" ht="15.75" customHeight="1" x14ac:dyDescent="0.55000000000000004">
      <c r="B105" s="17"/>
      <c r="F105" s="8"/>
    </row>
    <row r="106" spans="2:6" ht="15.75" customHeight="1" x14ac:dyDescent="0.55000000000000004">
      <c r="B106" s="17"/>
      <c r="F106" s="8"/>
    </row>
    <row r="107" spans="2:6" ht="15.75" customHeight="1" x14ac:dyDescent="0.55000000000000004">
      <c r="B107" s="17"/>
      <c r="F107" s="8"/>
    </row>
    <row r="108" spans="2:6" ht="15.75" customHeight="1" x14ac:dyDescent="0.55000000000000004">
      <c r="B108" s="17"/>
      <c r="F108" s="8"/>
    </row>
    <row r="109" spans="2:6" ht="15.75" customHeight="1" x14ac:dyDescent="0.55000000000000004">
      <c r="B109" s="17"/>
      <c r="F109" s="8"/>
    </row>
    <row r="110" spans="2:6" ht="15.75" customHeight="1" x14ac:dyDescent="0.55000000000000004">
      <c r="B110" s="17"/>
      <c r="F110" s="8"/>
    </row>
    <row r="111" spans="2:6" ht="15.75" customHeight="1" x14ac:dyDescent="0.55000000000000004">
      <c r="B111" s="17"/>
      <c r="F111" s="8"/>
    </row>
    <row r="112" spans="2:6" ht="15.75" customHeight="1" x14ac:dyDescent="0.55000000000000004">
      <c r="B112" s="17"/>
      <c r="F112" s="8"/>
    </row>
    <row r="113" spans="2:6" ht="15.75" customHeight="1" x14ac:dyDescent="0.55000000000000004">
      <c r="B113" s="17"/>
      <c r="F113" s="8"/>
    </row>
    <row r="114" spans="2:6" ht="15.75" customHeight="1" x14ac:dyDescent="0.55000000000000004">
      <c r="B114" s="17"/>
      <c r="F114" s="8"/>
    </row>
    <row r="115" spans="2:6" ht="15.75" customHeight="1" x14ac:dyDescent="0.55000000000000004">
      <c r="B115" s="17"/>
      <c r="F115" s="8"/>
    </row>
    <row r="116" spans="2:6" ht="15.75" customHeight="1" x14ac:dyDescent="0.55000000000000004">
      <c r="B116" s="17"/>
      <c r="F116" s="8"/>
    </row>
    <row r="117" spans="2:6" ht="15.75" customHeight="1" x14ac:dyDescent="0.55000000000000004">
      <c r="B117" s="17"/>
      <c r="F117" s="8"/>
    </row>
    <row r="118" spans="2:6" ht="15.75" customHeight="1" x14ac:dyDescent="0.55000000000000004">
      <c r="B118" s="17"/>
      <c r="F118" s="8"/>
    </row>
    <row r="119" spans="2:6" ht="15.75" customHeight="1" x14ac:dyDescent="0.55000000000000004">
      <c r="B119" s="17"/>
      <c r="F119" s="8"/>
    </row>
    <row r="120" spans="2:6" ht="15.75" customHeight="1" x14ac:dyDescent="0.55000000000000004">
      <c r="B120" s="17"/>
      <c r="F120" s="8"/>
    </row>
    <row r="121" spans="2:6" ht="15.75" customHeight="1" x14ac:dyDescent="0.55000000000000004">
      <c r="B121" s="17"/>
      <c r="F121" s="8"/>
    </row>
    <row r="122" spans="2:6" ht="15.75" customHeight="1" x14ac:dyDescent="0.55000000000000004">
      <c r="B122" s="17"/>
      <c r="F122" s="8"/>
    </row>
    <row r="123" spans="2:6" ht="15.75" customHeight="1" x14ac:dyDescent="0.55000000000000004">
      <c r="B123" s="17"/>
      <c r="F123" s="8"/>
    </row>
    <row r="124" spans="2:6" ht="15.75" customHeight="1" x14ac:dyDescent="0.55000000000000004">
      <c r="B124" s="17"/>
      <c r="F124" s="8"/>
    </row>
    <row r="125" spans="2:6" ht="15.75" customHeight="1" x14ac:dyDescent="0.55000000000000004">
      <c r="B125" s="17"/>
      <c r="F125" s="8"/>
    </row>
    <row r="126" spans="2:6" ht="15.75" customHeight="1" x14ac:dyDescent="0.55000000000000004">
      <c r="B126" s="17"/>
      <c r="F126" s="8"/>
    </row>
    <row r="127" spans="2:6" ht="15.75" customHeight="1" x14ac:dyDescent="0.55000000000000004">
      <c r="B127" s="17"/>
      <c r="F127" s="8"/>
    </row>
    <row r="128" spans="2:6" ht="15.75" customHeight="1" x14ac:dyDescent="0.55000000000000004">
      <c r="B128" s="17"/>
      <c r="F128" s="8"/>
    </row>
    <row r="129" spans="2:6" ht="15.75" customHeight="1" x14ac:dyDescent="0.55000000000000004">
      <c r="B129" s="17"/>
      <c r="F129" s="8"/>
    </row>
    <row r="130" spans="2:6" ht="15.75" customHeight="1" x14ac:dyDescent="0.55000000000000004">
      <c r="B130" s="17"/>
      <c r="F130" s="8"/>
    </row>
    <row r="131" spans="2:6" ht="15.75" customHeight="1" x14ac:dyDescent="0.55000000000000004">
      <c r="B131" s="17"/>
      <c r="F131" s="8"/>
    </row>
    <row r="132" spans="2:6" ht="15.75" customHeight="1" x14ac:dyDescent="0.55000000000000004">
      <c r="B132" s="17"/>
      <c r="F132" s="8"/>
    </row>
    <row r="133" spans="2:6" ht="15.75" customHeight="1" x14ac:dyDescent="0.55000000000000004">
      <c r="B133" s="17"/>
      <c r="F133" s="8"/>
    </row>
    <row r="134" spans="2:6" ht="15.75" customHeight="1" x14ac:dyDescent="0.55000000000000004">
      <c r="B134" s="17"/>
      <c r="F134" s="8"/>
    </row>
    <row r="135" spans="2:6" ht="15.75" customHeight="1" x14ac:dyDescent="0.55000000000000004">
      <c r="B135" s="17"/>
      <c r="F135" s="8"/>
    </row>
    <row r="136" spans="2:6" ht="15.75" customHeight="1" x14ac:dyDescent="0.55000000000000004">
      <c r="B136" s="17"/>
      <c r="F136" s="8"/>
    </row>
    <row r="137" spans="2:6" ht="15.75" customHeight="1" x14ac:dyDescent="0.55000000000000004">
      <c r="B137" s="17"/>
      <c r="F137" s="8"/>
    </row>
    <row r="138" spans="2:6" ht="15.75" customHeight="1" x14ac:dyDescent="0.55000000000000004">
      <c r="B138" s="17"/>
      <c r="F138" s="8"/>
    </row>
    <row r="139" spans="2:6" ht="15.75" customHeight="1" x14ac:dyDescent="0.55000000000000004">
      <c r="B139" s="17"/>
      <c r="F139" s="8"/>
    </row>
    <row r="140" spans="2:6" ht="15.75" customHeight="1" x14ac:dyDescent="0.55000000000000004">
      <c r="B140" s="17"/>
      <c r="F140" s="8"/>
    </row>
    <row r="141" spans="2:6" ht="15.75" customHeight="1" x14ac:dyDescent="0.55000000000000004">
      <c r="B141" s="17"/>
      <c r="F141" s="8"/>
    </row>
    <row r="142" spans="2:6" ht="15.75" customHeight="1" x14ac:dyDescent="0.55000000000000004">
      <c r="B142" s="17"/>
      <c r="F142" s="8"/>
    </row>
    <row r="143" spans="2:6" ht="15.75" customHeight="1" x14ac:dyDescent="0.55000000000000004">
      <c r="B143" s="17"/>
      <c r="F143" s="8"/>
    </row>
    <row r="144" spans="2:6" ht="15.75" customHeight="1" x14ac:dyDescent="0.55000000000000004">
      <c r="B144" s="17"/>
      <c r="F144" s="8"/>
    </row>
    <row r="145" spans="2:6" ht="15.75" customHeight="1" x14ac:dyDescent="0.55000000000000004">
      <c r="B145" s="17"/>
      <c r="F145" s="8"/>
    </row>
    <row r="146" spans="2:6" ht="15.75" customHeight="1" x14ac:dyDescent="0.55000000000000004">
      <c r="B146" s="17"/>
      <c r="F146" s="8"/>
    </row>
    <row r="147" spans="2:6" ht="15.75" customHeight="1" x14ac:dyDescent="0.55000000000000004">
      <c r="B147" s="17"/>
      <c r="F147" s="8"/>
    </row>
    <row r="148" spans="2:6" ht="15.75" customHeight="1" x14ac:dyDescent="0.55000000000000004">
      <c r="B148" s="17"/>
      <c r="F148" s="8"/>
    </row>
    <row r="149" spans="2:6" ht="15.75" customHeight="1" x14ac:dyDescent="0.55000000000000004">
      <c r="B149" s="17"/>
      <c r="F149" s="8"/>
    </row>
    <row r="150" spans="2:6" ht="15.75" customHeight="1" x14ac:dyDescent="0.55000000000000004">
      <c r="B150" s="17"/>
      <c r="F150" s="8"/>
    </row>
    <row r="151" spans="2:6" ht="15.75" customHeight="1" x14ac:dyDescent="0.55000000000000004">
      <c r="B151" s="17"/>
      <c r="F151" s="8"/>
    </row>
    <row r="152" spans="2:6" ht="15.75" customHeight="1" x14ac:dyDescent="0.55000000000000004">
      <c r="B152" s="17"/>
      <c r="F152" s="8"/>
    </row>
    <row r="153" spans="2:6" ht="15.75" customHeight="1" x14ac:dyDescent="0.55000000000000004">
      <c r="B153" s="17"/>
      <c r="F153" s="8"/>
    </row>
    <row r="154" spans="2:6" ht="15.75" customHeight="1" x14ac:dyDescent="0.55000000000000004">
      <c r="B154" s="17"/>
      <c r="F154" s="8"/>
    </row>
    <row r="155" spans="2:6" ht="15.75" customHeight="1" x14ac:dyDescent="0.55000000000000004">
      <c r="B155" s="17"/>
      <c r="F155" s="8"/>
    </row>
    <row r="156" spans="2:6" ht="15.75" customHeight="1" x14ac:dyDescent="0.55000000000000004">
      <c r="B156" s="17"/>
      <c r="F156" s="8"/>
    </row>
    <row r="157" spans="2:6" ht="15.75" customHeight="1" x14ac:dyDescent="0.55000000000000004">
      <c r="B157" s="17"/>
      <c r="F157" s="8"/>
    </row>
    <row r="158" spans="2:6" ht="15.75" customHeight="1" x14ac:dyDescent="0.55000000000000004">
      <c r="B158" s="17"/>
      <c r="F158" s="8"/>
    </row>
    <row r="159" spans="2:6" ht="15.75" customHeight="1" x14ac:dyDescent="0.55000000000000004">
      <c r="B159" s="17"/>
      <c r="F159" s="8"/>
    </row>
    <row r="160" spans="2:6" ht="15.75" customHeight="1" x14ac:dyDescent="0.55000000000000004">
      <c r="B160" s="17"/>
      <c r="F160" s="8"/>
    </row>
    <row r="161" spans="2:6" ht="15.75" customHeight="1" x14ac:dyDescent="0.55000000000000004">
      <c r="B161" s="17"/>
      <c r="F161" s="8"/>
    </row>
    <row r="162" spans="2:6" ht="15.75" customHeight="1" x14ac:dyDescent="0.55000000000000004">
      <c r="B162" s="17"/>
      <c r="F162" s="8"/>
    </row>
    <row r="163" spans="2:6" ht="15.75" customHeight="1" x14ac:dyDescent="0.55000000000000004">
      <c r="B163" s="17"/>
      <c r="F163" s="8"/>
    </row>
    <row r="164" spans="2:6" ht="15.75" customHeight="1" x14ac:dyDescent="0.55000000000000004">
      <c r="B164" s="17"/>
      <c r="F164" s="8"/>
    </row>
    <row r="165" spans="2:6" ht="15.75" customHeight="1" x14ac:dyDescent="0.55000000000000004">
      <c r="B165" s="17"/>
      <c r="F165" s="8"/>
    </row>
    <row r="166" spans="2:6" ht="15.75" customHeight="1" x14ac:dyDescent="0.55000000000000004">
      <c r="B166" s="17"/>
      <c r="F166" s="8"/>
    </row>
    <row r="167" spans="2:6" ht="15.75" customHeight="1" x14ac:dyDescent="0.55000000000000004">
      <c r="B167" s="17"/>
      <c r="F167" s="8"/>
    </row>
    <row r="168" spans="2:6" ht="15.75" customHeight="1" x14ac:dyDescent="0.55000000000000004">
      <c r="B168" s="17"/>
      <c r="F168" s="8"/>
    </row>
    <row r="169" spans="2:6" ht="15.75" customHeight="1" x14ac:dyDescent="0.55000000000000004">
      <c r="B169" s="17"/>
      <c r="F169" s="8"/>
    </row>
    <row r="170" spans="2:6" ht="15.75" customHeight="1" x14ac:dyDescent="0.55000000000000004">
      <c r="B170" s="17"/>
      <c r="F170" s="8"/>
    </row>
    <row r="171" spans="2:6" ht="15.75" customHeight="1" x14ac:dyDescent="0.55000000000000004">
      <c r="B171" s="17"/>
      <c r="F171" s="8"/>
    </row>
    <row r="172" spans="2:6" ht="15.75" customHeight="1" x14ac:dyDescent="0.55000000000000004">
      <c r="B172" s="17"/>
      <c r="F172" s="8"/>
    </row>
    <row r="173" spans="2:6" ht="15.75" customHeight="1" x14ac:dyDescent="0.55000000000000004">
      <c r="B173" s="17"/>
      <c r="F173" s="8"/>
    </row>
    <row r="174" spans="2:6" ht="15.75" customHeight="1" x14ac:dyDescent="0.55000000000000004">
      <c r="B174" s="17"/>
      <c r="F174" s="8"/>
    </row>
    <row r="175" spans="2:6" ht="15.75" customHeight="1" x14ac:dyDescent="0.55000000000000004">
      <c r="B175" s="17"/>
      <c r="F175" s="8"/>
    </row>
    <row r="176" spans="2:6" ht="15.75" customHeight="1" x14ac:dyDescent="0.55000000000000004">
      <c r="B176" s="17"/>
      <c r="F176" s="8"/>
    </row>
    <row r="177" spans="2:6" ht="15.75" customHeight="1" x14ac:dyDescent="0.55000000000000004">
      <c r="B177" s="17"/>
      <c r="F177" s="8"/>
    </row>
    <row r="178" spans="2:6" ht="15.75" customHeight="1" x14ac:dyDescent="0.55000000000000004">
      <c r="B178" s="17"/>
      <c r="F178" s="8"/>
    </row>
    <row r="179" spans="2:6" ht="15.75" customHeight="1" x14ac:dyDescent="0.55000000000000004">
      <c r="B179" s="17"/>
      <c r="F179" s="8"/>
    </row>
    <row r="180" spans="2:6" ht="15.75" customHeight="1" x14ac:dyDescent="0.55000000000000004">
      <c r="B180" s="17"/>
      <c r="F180" s="8"/>
    </row>
    <row r="181" spans="2:6" ht="15.75" customHeight="1" x14ac:dyDescent="0.55000000000000004">
      <c r="B181" s="17"/>
      <c r="F181" s="8"/>
    </row>
    <row r="182" spans="2:6" ht="15.75" customHeight="1" x14ac:dyDescent="0.55000000000000004">
      <c r="B182" s="17"/>
      <c r="F182" s="8"/>
    </row>
    <row r="183" spans="2:6" ht="15.75" customHeight="1" x14ac:dyDescent="0.55000000000000004">
      <c r="B183" s="17"/>
      <c r="F183" s="8"/>
    </row>
    <row r="184" spans="2:6" ht="15.75" customHeight="1" x14ac:dyDescent="0.55000000000000004">
      <c r="B184" s="17"/>
      <c r="F184" s="8"/>
    </row>
    <row r="185" spans="2:6" ht="15.75" customHeight="1" x14ac:dyDescent="0.55000000000000004">
      <c r="B185" s="17"/>
      <c r="F185" s="8"/>
    </row>
    <row r="186" spans="2:6" ht="15.75" customHeight="1" x14ac:dyDescent="0.55000000000000004">
      <c r="B186" s="17"/>
      <c r="F186" s="8"/>
    </row>
    <row r="187" spans="2:6" ht="15.75" customHeight="1" x14ac:dyDescent="0.55000000000000004">
      <c r="B187" s="17"/>
      <c r="F187" s="8"/>
    </row>
    <row r="188" spans="2:6" ht="15.75" customHeight="1" x14ac:dyDescent="0.55000000000000004">
      <c r="B188" s="17"/>
      <c r="F188" s="8"/>
    </row>
    <row r="189" spans="2:6" ht="15.75" customHeight="1" x14ac:dyDescent="0.55000000000000004">
      <c r="B189" s="17"/>
      <c r="F189" s="8"/>
    </row>
    <row r="190" spans="2:6" ht="15.75" customHeight="1" x14ac:dyDescent="0.55000000000000004">
      <c r="B190" s="17"/>
      <c r="F190" s="8"/>
    </row>
    <row r="191" spans="2:6" ht="15.75" customHeight="1" x14ac:dyDescent="0.55000000000000004">
      <c r="B191" s="17"/>
      <c r="F191" s="8"/>
    </row>
    <row r="192" spans="2:6" ht="15.75" customHeight="1" x14ac:dyDescent="0.55000000000000004">
      <c r="B192" s="17"/>
      <c r="F192" s="8"/>
    </row>
    <row r="193" spans="2:6" ht="15.75" customHeight="1" x14ac:dyDescent="0.55000000000000004">
      <c r="B193" s="17"/>
      <c r="F193" s="8"/>
    </row>
    <row r="194" spans="2:6" ht="15.75" customHeight="1" x14ac:dyDescent="0.55000000000000004">
      <c r="B194" s="17"/>
      <c r="F194" s="8"/>
    </row>
    <row r="195" spans="2:6" ht="15.75" customHeight="1" x14ac:dyDescent="0.55000000000000004">
      <c r="B195" s="17"/>
      <c r="F195" s="8"/>
    </row>
    <row r="196" spans="2:6" ht="15.75" customHeight="1" x14ac:dyDescent="0.55000000000000004">
      <c r="B196" s="17"/>
      <c r="F196" s="8"/>
    </row>
    <row r="197" spans="2:6" ht="15.75" customHeight="1" x14ac:dyDescent="0.55000000000000004">
      <c r="B197" s="17"/>
      <c r="F197" s="8"/>
    </row>
    <row r="198" spans="2:6" ht="15.75" customHeight="1" x14ac:dyDescent="0.55000000000000004">
      <c r="B198" s="17"/>
      <c r="F198" s="8"/>
    </row>
    <row r="199" spans="2:6" ht="15.75" customHeight="1" x14ac:dyDescent="0.55000000000000004">
      <c r="B199" s="17"/>
      <c r="F199" s="8"/>
    </row>
    <row r="200" spans="2:6" ht="15.75" customHeight="1" x14ac:dyDescent="0.55000000000000004">
      <c r="B200" s="17"/>
      <c r="F200" s="8"/>
    </row>
    <row r="201" spans="2:6" ht="15.75" customHeight="1" x14ac:dyDescent="0.55000000000000004">
      <c r="B201" s="17"/>
      <c r="F201" s="8"/>
    </row>
    <row r="202" spans="2:6" ht="15.75" customHeight="1" x14ac:dyDescent="0.55000000000000004">
      <c r="B202" s="17"/>
      <c r="F202" s="8"/>
    </row>
    <row r="203" spans="2:6" ht="15.75" customHeight="1" x14ac:dyDescent="0.55000000000000004">
      <c r="B203" s="17"/>
      <c r="F203" s="8"/>
    </row>
    <row r="204" spans="2:6" ht="15.75" customHeight="1" x14ac:dyDescent="0.55000000000000004">
      <c r="B204" s="17"/>
      <c r="F204" s="8"/>
    </row>
    <row r="205" spans="2:6" ht="15.75" customHeight="1" x14ac:dyDescent="0.55000000000000004">
      <c r="B205" s="17"/>
      <c r="F205" s="8"/>
    </row>
    <row r="206" spans="2:6" ht="15.75" customHeight="1" x14ac:dyDescent="0.55000000000000004">
      <c r="B206" s="17"/>
      <c r="F206" s="8"/>
    </row>
    <row r="207" spans="2:6" ht="15.75" customHeight="1" x14ac:dyDescent="0.55000000000000004">
      <c r="B207" s="17"/>
      <c r="F207" s="8"/>
    </row>
    <row r="208" spans="2:6" ht="15.75" customHeight="1" x14ac:dyDescent="0.55000000000000004">
      <c r="B208" s="17"/>
      <c r="F208" s="8"/>
    </row>
    <row r="209" spans="2:6" ht="15.75" customHeight="1" x14ac:dyDescent="0.55000000000000004">
      <c r="B209" s="17"/>
      <c r="F209" s="8"/>
    </row>
    <row r="210" spans="2:6" ht="15.75" customHeight="1" x14ac:dyDescent="0.55000000000000004">
      <c r="B210" s="17"/>
      <c r="F210" s="8"/>
    </row>
    <row r="211" spans="2:6" ht="15.75" customHeight="1" x14ac:dyDescent="0.55000000000000004">
      <c r="B211" s="17"/>
      <c r="F211" s="8"/>
    </row>
    <row r="212" spans="2:6" ht="15.75" customHeight="1" x14ac:dyDescent="0.55000000000000004">
      <c r="B212" s="17"/>
      <c r="F212" s="8"/>
    </row>
    <row r="213" spans="2:6" ht="15.75" customHeight="1" x14ac:dyDescent="0.55000000000000004">
      <c r="B213" s="17"/>
      <c r="F213" s="8"/>
    </row>
    <row r="214" spans="2:6" ht="15.75" customHeight="1" x14ac:dyDescent="0.55000000000000004">
      <c r="B214" s="17"/>
      <c r="F214" s="8"/>
    </row>
    <row r="215" spans="2:6" ht="15.75" customHeight="1" x14ac:dyDescent="0.55000000000000004">
      <c r="B215" s="17"/>
      <c r="F215" s="8"/>
    </row>
    <row r="216" spans="2:6" ht="15.75" customHeight="1" x14ac:dyDescent="0.55000000000000004">
      <c r="B216" s="17"/>
      <c r="F216" s="8"/>
    </row>
    <row r="217" spans="2:6" ht="15.75" customHeight="1" x14ac:dyDescent="0.55000000000000004">
      <c r="B217" s="17"/>
      <c r="F217" s="8"/>
    </row>
    <row r="218" spans="2:6" ht="15.75" customHeight="1" x14ac:dyDescent="0.55000000000000004">
      <c r="B218" s="17"/>
      <c r="F218" s="8"/>
    </row>
    <row r="219" spans="2:6" ht="15.75" customHeight="1" x14ac:dyDescent="0.55000000000000004">
      <c r="B219" s="17"/>
      <c r="F219" s="8"/>
    </row>
    <row r="220" spans="2:6" ht="15.75" customHeight="1" x14ac:dyDescent="0.55000000000000004">
      <c r="B220" s="17"/>
      <c r="F220" s="8"/>
    </row>
    <row r="221" spans="2:6" ht="15.75" customHeight="1" x14ac:dyDescent="0.55000000000000004">
      <c r="B221" s="17"/>
      <c r="F221" s="8"/>
    </row>
    <row r="222" spans="2:6" ht="15.75" customHeight="1" x14ac:dyDescent="0.55000000000000004">
      <c r="B222" s="17"/>
      <c r="F222" s="8"/>
    </row>
    <row r="223" spans="2:6" ht="15.75" customHeight="1" x14ac:dyDescent="0.55000000000000004">
      <c r="B223" s="17"/>
      <c r="F223" s="8"/>
    </row>
    <row r="224" spans="2:6" ht="15.75" customHeight="1" x14ac:dyDescent="0.55000000000000004">
      <c r="B224" s="17"/>
      <c r="F224" s="8"/>
    </row>
    <row r="225" spans="2:6" ht="15.75" customHeight="1" x14ac:dyDescent="0.55000000000000004">
      <c r="B225" s="17"/>
      <c r="F225" s="8"/>
    </row>
    <row r="226" spans="2:6" ht="15.75" customHeight="1" x14ac:dyDescent="0.55000000000000004">
      <c r="B226" s="17"/>
      <c r="F226" s="8"/>
    </row>
    <row r="227" spans="2:6" ht="15.75" customHeight="1" x14ac:dyDescent="0.55000000000000004">
      <c r="B227" s="17"/>
      <c r="F227" s="8"/>
    </row>
    <row r="228" spans="2:6" ht="15.75" customHeight="1" x14ac:dyDescent="0.55000000000000004">
      <c r="B228" s="17"/>
      <c r="F228" s="8"/>
    </row>
    <row r="229" spans="2:6" ht="15.75" customHeight="1" x14ac:dyDescent="0.55000000000000004">
      <c r="B229" s="17"/>
      <c r="F229" s="8"/>
    </row>
    <row r="230" spans="2:6" ht="15.75" customHeight="1" x14ac:dyDescent="0.55000000000000004">
      <c r="B230" s="17"/>
      <c r="F230" s="8"/>
    </row>
    <row r="231" spans="2:6" ht="15.75" customHeight="1" x14ac:dyDescent="0.55000000000000004">
      <c r="B231" s="17"/>
      <c r="F231" s="8"/>
    </row>
    <row r="232" spans="2:6" ht="15.75" customHeight="1" x14ac:dyDescent="0.55000000000000004">
      <c r="B232" s="17"/>
      <c r="F232" s="8"/>
    </row>
    <row r="233" spans="2:6" ht="15.75" customHeight="1" x14ac:dyDescent="0.55000000000000004">
      <c r="B233" s="17"/>
      <c r="F233" s="8"/>
    </row>
    <row r="234" spans="2:6" ht="15.75" customHeight="1" x14ac:dyDescent="0.55000000000000004">
      <c r="B234" s="17"/>
      <c r="F234" s="8"/>
    </row>
    <row r="235" spans="2:6" ht="15.75" customHeight="1" x14ac:dyDescent="0.55000000000000004">
      <c r="B235" s="17"/>
      <c r="F235" s="8"/>
    </row>
    <row r="236" spans="2:6" ht="15.75" customHeight="1" x14ac:dyDescent="0.55000000000000004">
      <c r="B236" s="17"/>
      <c r="F236" s="8"/>
    </row>
    <row r="237" spans="2:6" ht="15.75" customHeight="1" x14ac:dyDescent="0.55000000000000004">
      <c r="B237" s="17"/>
      <c r="F237" s="8"/>
    </row>
    <row r="238" spans="2:6" ht="15.75" customHeight="1" x14ac:dyDescent="0.55000000000000004">
      <c r="B238" s="17"/>
      <c r="F238" s="8"/>
    </row>
    <row r="239" spans="2:6" ht="15.75" customHeight="1" x14ac:dyDescent="0.55000000000000004">
      <c r="B239" s="17"/>
      <c r="F239" s="8"/>
    </row>
    <row r="240" spans="2:6" ht="15.75" customHeight="1" x14ac:dyDescent="0.55000000000000004">
      <c r="B240" s="17"/>
      <c r="F240" s="8"/>
    </row>
    <row r="241" spans="2:6" ht="15.75" customHeight="1" x14ac:dyDescent="0.55000000000000004">
      <c r="B241" s="17"/>
      <c r="F241" s="8"/>
    </row>
    <row r="242" spans="2:6" ht="15.75" customHeight="1" x14ac:dyDescent="0.55000000000000004">
      <c r="B242" s="17"/>
      <c r="F242" s="8"/>
    </row>
    <row r="243" spans="2:6" ht="15.75" customHeight="1" x14ac:dyDescent="0.55000000000000004">
      <c r="B243" s="17"/>
      <c r="F243" s="8"/>
    </row>
    <row r="244" spans="2:6" ht="15.75" customHeight="1" x14ac:dyDescent="0.55000000000000004">
      <c r="B244" s="17"/>
      <c r="F244" s="8"/>
    </row>
    <row r="245" spans="2:6" ht="15.75" customHeight="1" x14ac:dyDescent="0.55000000000000004">
      <c r="B245" s="17"/>
      <c r="F245" s="8"/>
    </row>
    <row r="246" spans="2:6" ht="15.75" customHeight="1" x14ac:dyDescent="0.55000000000000004">
      <c r="B246" s="17"/>
      <c r="F246" s="8"/>
    </row>
    <row r="247" spans="2:6" ht="15.75" customHeight="1" x14ac:dyDescent="0.55000000000000004">
      <c r="B247" s="17"/>
      <c r="F247" s="8"/>
    </row>
    <row r="248" spans="2:6" ht="15.75" customHeight="1" x14ac:dyDescent="0.55000000000000004">
      <c r="B248" s="17"/>
      <c r="F248" s="8"/>
    </row>
    <row r="249" spans="2:6" ht="15.75" customHeight="1" x14ac:dyDescent="0.55000000000000004">
      <c r="B249" s="17"/>
      <c r="F249" s="8"/>
    </row>
    <row r="250" spans="2:6" ht="15.75" customHeight="1" x14ac:dyDescent="0.55000000000000004">
      <c r="B250" s="17"/>
      <c r="F250" s="8"/>
    </row>
    <row r="251" spans="2:6" ht="15.75" customHeight="1" x14ac:dyDescent="0.55000000000000004">
      <c r="B251" s="17"/>
      <c r="F251" s="8"/>
    </row>
    <row r="252" spans="2:6" ht="15.75" customHeight="1" x14ac:dyDescent="0.55000000000000004">
      <c r="B252" s="17"/>
      <c r="F252" s="8"/>
    </row>
    <row r="253" spans="2:6" ht="15.75" customHeight="1" x14ac:dyDescent="0.55000000000000004">
      <c r="B253" s="17"/>
      <c r="F253" s="8"/>
    </row>
    <row r="254" spans="2:6" ht="15.75" customHeight="1" x14ac:dyDescent="0.55000000000000004">
      <c r="B254" s="17"/>
      <c r="F254" s="8"/>
    </row>
    <row r="255" spans="2:6" ht="15.75" customHeight="1" x14ac:dyDescent="0.55000000000000004">
      <c r="B255" s="17"/>
      <c r="F255" s="8"/>
    </row>
    <row r="256" spans="2:6" ht="15.75" customHeight="1" x14ac:dyDescent="0.55000000000000004">
      <c r="B256" s="17"/>
      <c r="F256" s="8"/>
    </row>
    <row r="257" spans="2:6" ht="15.75" customHeight="1" x14ac:dyDescent="0.55000000000000004">
      <c r="B257" s="17"/>
      <c r="F257" s="8"/>
    </row>
    <row r="258" spans="2:6" ht="15.75" customHeight="1" x14ac:dyDescent="0.55000000000000004">
      <c r="B258" s="17"/>
      <c r="F258" s="8"/>
    </row>
    <row r="259" spans="2:6" ht="15.75" customHeight="1" x14ac:dyDescent="0.55000000000000004">
      <c r="B259" s="17"/>
      <c r="F259" s="8"/>
    </row>
    <row r="260" spans="2:6" ht="15.75" customHeight="1" x14ac:dyDescent="0.55000000000000004">
      <c r="B260" s="17"/>
      <c r="F260" s="8"/>
    </row>
    <row r="261" spans="2:6" ht="15.75" customHeight="1" x14ac:dyDescent="0.55000000000000004">
      <c r="B261" s="17"/>
      <c r="F261" s="8"/>
    </row>
    <row r="262" spans="2:6" ht="15.75" customHeight="1" x14ac:dyDescent="0.55000000000000004">
      <c r="B262" s="17"/>
      <c r="F262" s="8"/>
    </row>
    <row r="263" spans="2:6" ht="15.75" customHeight="1" x14ac:dyDescent="0.55000000000000004">
      <c r="B263" s="17"/>
      <c r="F263" s="8"/>
    </row>
    <row r="264" spans="2:6" ht="15.75" customHeight="1" x14ac:dyDescent="0.55000000000000004">
      <c r="B264" s="17"/>
      <c r="F264" s="8"/>
    </row>
    <row r="265" spans="2:6" ht="15.75" customHeight="1" x14ac:dyDescent="0.55000000000000004">
      <c r="B265" s="17"/>
      <c r="F265" s="8"/>
    </row>
    <row r="266" spans="2:6" ht="15.75" customHeight="1" x14ac:dyDescent="0.55000000000000004">
      <c r="B266" s="17"/>
      <c r="F266" s="8"/>
    </row>
    <row r="267" spans="2:6" ht="15.75" customHeight="1" x14ac:dyDescent="0.55000000000000004">
      <c r="B267" s="17"/>
      <c r="F267" s="8"/>
    </row>
    <row r="268" spans="2:6" ht="15.75" customHeight="1" x14ac:dyDescent="0.55000000000000004">
      <c r="B268" s="17"/>
      <c r="F268" s="8"/>
    </row>
    <row r="269" spans="2:6" ht="15.75" customHeight="1" x14ac:dyDescent="0.55000000000000004">
      <c r="B269" s="17"/>
      <c r="F269" s="8"/>
    </row>
    <row r="270" spans="2:6" ht="15.75" customHeight="1" x14ac:dyDescent="0.55000000000000004">
      <c r="B270" s="17"/>
      <c r="F270" s="8"/>
    </row>
    <row r="271" spans="2:6" ht="15.75" customHeight="1" x14ac:dyDescent="0.55000000000000004">
      <c r="B271" s="17"/>
      <c r="F271" s="8"/>
    </row>
    <row r="272" spans="2:6" ht="15.75" customHeight="1" x14ac:dyDescent="0.55000000000000004">
      <c r="B272" s="17"/>
      <c r="F272" s="8"/>
    </row>
    <row r="273" spans="2:6" ht="15.75" customHeight="1" x14ac:dyDescent="0.55000000000000004">
      <c r="B273" s="17"/>
      <c r="F273" s="8"/>
    </row>
    <row r="274" spans="2:6" ht="15.75" customHeight="1" x14ac:dyDescent="0.55000000000000004">
      <c r="B274" s="17"/>
      <c r="F274" s="8"/>
    </row>
    <row r="275" spans="2:6" ht="15.75" customHeight="1" x14ac:dyDescent="0.55000000000000004">
      <c r="B275" s="17"/>
      <c r="F275" s="8"/>
    </row>
    <row r="276" spans="2:6" ht="15.75" customHeight="1" x14ac:dyDescent="0.55000000000000004">
      <c r="B276" s="17"/>
      <c r="F276" s="8"/>
    </row>
    <row r="277" spans="2:6" ht="15.75" customHeight="1" x14ac:dyDescent="0.55000000000000004">
      <c r="B277" s="17"/>
      <c r="F277" s="8"/>
    </row>
    <row r="278" spans="2:6" ht="15.75" customHeight="1" x14ac:dyDescent="0.55000000000000004">
      <c r="B278" s="17"/>
      <c r="F278" s="8"/>
    </row>
    <row r="279" spans="2:6" ht="15.75" customHeight="1" x14ac:dyDescent="0.55000000000000004">
      <c r="B279" s="17"/>
      <c r="F279" s="8"/>
    </row>
    <row r="280" spans="2:6" ht="15.75" customHeight="1" x14ac:dyDescent="0.55000000000000004">
      <c r="B280" s="17"/>
      <c r="F280" s="8"/>
    </row>
    <row r="281" spans="2:6" ht="15.75" customHeight="1" x14ac:dyDescent="0.55000000000000004">
      <c r="B281" s="17"/>
      <c r="F281" s="8"/>
    </row>
    <row r="282" spans="2:6" ht="15.75" customHeight="1" x14ac:dyDescent="0.55000000000000004">
      <c r="B282" s="17"/>
      <c r="F282" s="8"/>
    </row>
    <row r="283" spans="2:6" ht="15.75" customHeight="1" x14ac:dyDescent="0.55000000000000004">
      <c r="B283" s="17"/>
      <c r="F283" s="8"/>
    </row>
    <row r="284" spans="2:6" ht="15.75" customHeight="1" x14ac:dyDescent="0.55000000000000004">
      <c r="B284" s="17"/>
      <c r="F284" s="8"/>
    </row>
    <row r="285" spans="2:6" ht="15.75" customHeight="1" x14ac:dyDescent="0.55000000000000004">
      <c r="B285" s="17"/>
      <c r="F285" s="8"/>
    </row>
    <row r="286" spans="2:6" ht="15.75" customHeight="1" x14ac:dyDescent="0.55000000000000004">
      <c r="B286" s="17"/>
      <c r="F286" s="8"/>
    </row>
    <row r="287" spans="2:6" ht="15.75" customHeight="1" x14ac:dyDescent="0.55000000000000004">
      <c r="B287" s="17"/>
      <c r="F287" s="8"/>
    </row>
    <row r="288" spans="2:6" ht="15.75" customHeight="1" x14ac:dyDescent="0.55000000000000004">
      <c r="B288" s="17"/>
      <c r="F288" s="8"/>
    </row>
    <row r="289" spans="2:6" ht="15.75" customHeight="1" x14ac:dyDescent="0.55000000000000004">
      <c r="B289" s="17"/>
      <c r="F289" s="8"/>
    </row>
    <row r="290" spans="2:6" ht="15.75" customHeight="1" x14ac:dyDescent="0.55000000000000004">
      <c r="B290" s="17"/>
      <c r="F290" s="8"/>
    </row>
    <row r="291" spans="2:6" ht="15.75" customHeight="1" x14ac:dyDescent="0.55000000000000004">
      <c r="B291" s="17"/>
      <c r="F291" s="8"/>
    </row>
    <row r="292" spans="2:6" ht="15.75" customHeight="1" x14ac:dyDescent="0.55000000000000004">
      <c r="B292" s="17"/>
      <c r="F292" s="8"/>
    </row>
    <row r="293" spans="2:6" ht="15.75" customHeight="1" x14ac:dyDescent="0.55000000000000004">
      <c r="B293" s="17"/>
      <c r="F293" s="8"/>
    </row>
    <row r="294" spans="2:6" ht="15.75" customHeight="1" x14ac:dyDescent="0.55000000000000004">
      <c r="B294" s="17"/>
      <c r="F294" s="8"/>
    </row>
    <row r="295" spans="2:6" ht="15.75" customHeight="1" x14ac:dyDescent="0.55000000000000004">
      <c r="B295" s="17"/>
      <c r="F295" s="8"/>
    </row>
    <row r="296" spans="2:6" ht="15.75" customHeight="1" x14ac:dyDescent="0.55000000000000004">
      <c r="B296" s="17"/>
      <c r="F296" s="8"/>
    </row>
    <row r="297" spans="2:6" ht="15.75" customHeight="1" x14ac:dyDescent="0.55000000000000004">
      <c r="B297" s="17"/>
      <c r="F297" s="8"/>
    </row>
    <row r="298" spans="2:6" ht="15.75" customHeight="1" x14ac:dyDescent="0.55000000000000004">
      <c r="B298" s="17"/>
      <c r="F298" s="8"/>
    </row>
    <row r="299" spans="2:6" ht="15.75" customHeight="1" x14ac:dyDescent="0.55000000000000004">
      <c r="B299" s="17"/>
      <c r="F299" s="8"/>
    </row>
    <row r="300" spans="2:6" ht="15.75" customHeight="1" x14ac:dyDescent="0.55000000000000004">
      <c r="B300" s="17"/>
      <c r="F300" s="8"/>
    </row>
    <row r="301" spans="2:6" ht="15.75" customHeight="1" x14ac:dyDescent="0.55000000000000004">
      <c r="B301" s="17"/>
      <c r="F301" s="8"/>
    </row>
    <row r="302" spans="2:6" ht="15.75" customHeight="1" x14ac:dyDescent="0.55000000000000004">
      <c r="B302" s="17"/>
      <c r="F302" s="8"/>
    </row>
    <row r="303" spans="2:6" ht="15.75" customHeight="1" x14ac:dyDescent="0.55000000000000004">
      <c r="B303" s="17"/>
      <c r="F303" s="8"/>
    </row>
    <row r="304" spans="2:6" ht="15.75" customHeight="1" x14ac:dyDescent="0.55000000000000004">
      <c r="B304" s="17"/>
      <c r="F304" s="8"/>
    </row>
    <row r="305" spans="2:6" ht="15.75" customHeight="1" x14ac:dyDescent="0.55000000000000004">
      <c r="B305" s="17"/>
      <c r="F305" s="8"/>
    </row>
    <row r="306" spans="2:6" ht="15.75" customHeight="1" x14ac:dyDescent="0.55000000000000004">
      <c r="B306" s="17"/>
      <c r="F306" s="8"/>
    </row>
    <row r="307" spans="2:6" ht="15.75" customHeight="1" x14ac:dyDescent="0.55000000000000004">
      <c r="B307" s="17"/>
      <c r="F307" s="8"/>
    </row>
    <row r="308" spans="2:6" ht="15.75" customHeight="1" x14ac:dyDescent="0.55000000000000004">
      <c r="B308" s="17"/>
      <c r="F308" s="8"/>
    </row>
    <row r="309" spans="2:6" ht="15.75" customHeight="1" x14ac:dyDescent="0.55000000000000004">
      <c r="B309" s="17"/>
      <c r="F309" s="8"/>
    </row>
    <row r="310" spans="2:6" ht="15.75" customHeight="1" x14ac:dyDescent="0.55000000000000004">
      <c r="B310" s="17"/>
      <c r="F310" s="8"/>
    </row>
    <row r="311" spans="2:6" ht="15.75" customHeight="1" x14ac:dyDescent="0.55000000000000004">
      <c r="B311" s="17"/>
      <c r="F311" s="8"/>
    </row>
    <row r="312" spans="2:6" ht="15.75" customHeight="1" x14ac:dyDescent="0.55000000000000004">
      <c r="B312" s="17"/>
      <c r="F312" s="8"/>
    </row>
    <row r="313" spans="2:6" ht="15.75" customHeight="1" x14ac:dyDescent="0.55000000000000004">
      <c r="B313" s="17"/>
      <c r="F313" s="8"/>
    </row>
    <row r="314" spans="2:6" ht="15.75" customHeight="1" x14ac:dyDescent="0.55000000000000004">
      <c r="B314" s="17"/>
      <c r="F314" s="8"/>
    </row>
    <row r="315" spans="2:6" ht="15.75" customHeight="1" x14ac:dyDescent="0.55000000000000004">
      <c r="B315" s="17"/>
      <c r="F315" s="8"/>
    </row>
    <row r="316" spans="2:6" ht="15.75" customHeight="1" x14ac:dyDescent="0.55000000000000004">
      <c r="B316" s="17"/>
      <c r="F316" s="8"/>
    </row>
    <row r="317" spans="2:6" ht="15.75" customHeight="1" x14ac:dyDescent="0.55000000000000004">
      <c r="B317" s="17"/>
      <c r="F317" s="8"/>
    </row>
    <row r="318" spans="2:6" ht="15.75" customHeight="1" x14ac:dyDescent="0.55000000000000004">
      <c r="B318" s="17"/>
      <c r="F318" s="8"/>
    </row>
    <row r="319" spans="2:6" ht="15.75" customHeight="1" x14ac:dyDescent="0.55000000000000004">
      <c r="B319" s="17"/>
      <c r="F319" s="8"/>
    </row>
    <row r="320" spans="2:6" ht="15.75" customHeight="1" x14ac:dyDescent="0.55000000000000004">
      <c r="B320" s="17"/>
      <c r="F320" s="8"/>
    </row>
    <row r="321" spans="2:6" ht="15.75" customHeight="1" x14ac:dyDescent="0.55000000000000004">
      <c r="B321" s="17"/>
      <c r="F321" s="8"/>
    </row>
    <row r="322" spans="2:6" ht="15.75" customHeight="1" x14ac:dyDescent="0.55000000000000004">
      <c r="B322" s="17"/>
      <c r="F322" s="8"/>
    </row>
    <row r="323" spans="2:6" ht="15.75" customHeight="1" x14ac:dyDescent="0.55000000000000004">
      <c r="B323" s="17"/>
      <c r="F323" s="8"/>
    </row>
    <row r="324" spans="2:6" ht="15.75" customHeight="1" x14ac:dyDescent="0.55000000000000004">
      <c r="B324" s="17"/>
      <c r="F324" s="8"/>
    </row>
    <row r="325" spans="2:6" ht="15.75" customHeight="1" x14ac:dyDescent="0.55000000000000004">
      <c r="B325" s="17"/>
      <c r="F325" s="8"/>
    </row>
    <row r="326" spans="2:6" ht="15.75" customHeight="1" x14ac:dyDescent="0.55000000000000004">
      <c r="B326" s="17"/>
      <c r="F326" s="8"/>
    </row>
    <row r="327" spans="2:6" ht="15.75" customHeight="1" x14ac:dyDescent="0.55000000000000004">
      <c r="B327" s="17"/>
      <c r="F327" s="8"/>
    </row>
    <row r="328" spans="2:6" ht="15.75" customHeight="1" x14ac:dyDescent="0.55000000000000004">
      <c r="B328" s="17"/>
      <c r="F328" s="8"/>
    </row>
    <row r="329" spans="2:6" ht="15.75" customHeight="1" x14ac:dyDescent="0.55000000000000004">
      <c r="B329" s="17"/>
      <c r="F329" s="8"/>
    </row>
    <row r="330" spans="2:6" ht="15.75" customHeight="1" x14ac:dyDescent="0.55000000000000004">
      <c r="B330" s="17"/>
      <c r="F330" s="8"/>
    </row>
    <row r="331" spans="2:6" ht="15.75" customHeight="1" x14ac:dyDescent="0.55000000000000004">
      <c r="B331" s="17"/>
      <c r="F331" s="8"/>
    </row>
    <row r="332" spans="2:6" ht="15.75" customHeight="1" x14ac:dyDescent="0.55000000000000004">
      <c r="B332" s="17"/>
      <c r="F332" s="8"/>
    </row>
    <row r="333" spans="2:6" ht="15.75" customHeight="1" x14ac:dyDescent="0.55000000000000004">
      <c r="B333" s="17"/>
      <c r="F333" s="8"/>
    </row>
    <row r="334" spans="2:6" ht="15.75" customHeight="1" x14ac:dyDescent="0.55000000000000004">
      <c r="B334" s="17"/>
      <c r="F334" s="8"/>
    </row>
    <row r="335" spans="2:6" ht="15.75" customHeight="1" x14ac:dyDescent="0.55000000000000004">
      <c r="B335" s="17"/>
      <c r="F335" s="8"/>
    </row>
    <row r="336" spans="2:6" ht="15.75" customHeight="1" x14ac:dyDescent="0.55000000000000004">
      <c r="B336" s="17"/>
      <c r="F336" s="8"/>
    </row>
    <row r="337" spans="2:6" ht="15.75" customHeight="1" x14ac:dyDescent="0.55000000000000004">
      <c r="B337" s="17"/>
      <c r="F337" s="8"/>
    </row>
    <row r="338" spans="2:6" ht="15.75" customHeight="1" x14ac:dyDescent="0.55000000000000004">
      <c r="B338" s="17"/>
      <c r="F338" s="8"/>
    </row>
    <row r="339" spans="2:6" ht="15.75" customHeight="1" x14ac:dyDescent="0.55000000000000004">
      <c r="B339" s="17"/>
      <c r="F339" s="8"/>
    </row>
    <row r="340" spans="2:6" ht="15.75" customHeight="1" x14ac:dyDescent="0.55000000000000004">
      <c r="B340" s="17"/>
      <c r="F340" s="8"/>
    </row>
    <row r="341" spans="2:6" ht="15.75" customHeight="1" x14ac:dyDescent="0.55000000000000004">
      <c r="B341" s="17"/>
      <c r="F341" s="8"/>
    </row>
    <row r="342" spans="2:6" ht="15.75" customHeight="1" x14ac:dyDescent="0.55000000000000004">
      <c r="B342" s="17"/>
      <c r="F342" s="8"/>
    </row>
    <row r="343" spans="2:6" ht="15.75" customHeight="1" x14ac:dyDescent="0.55000000000000004">
      <c r="B343" s="17"/>
      <c r="F343" s="8"/>
    </row>
    <row r="344" spans="2:6" ht="15.75" customHeight="1" x14ac:dyDescent="0.55000000000000004">
      <c r="B344" s="17"/>
      <c r="F344" s="8"/>
    </row>
    <row r="345" spans="2:6" ht="15.75" customHeight="1" x14ac:dyDescent="0.55000000000000004">
      <c r="B345" s="17"/>
      <c r="F345" s="8"/>
    </row>
    <row r="346" spans="2:6" ht="15.75" customHeight="1" x14ac:dyDescent="0.55000000000000004">
      <c r="B346" s="17"/>
      <c r="F346" s="8"/>
    </row>
    <row r="347" spans="2:6" ht="15.75" customHeight="1" x14ac:dyDescent="0.55000000000000004">
      <c r="B347" s="17"/>
      <c r="F347" s="8"/>
    </row>
    <row r="348" spans="2:6" ht="15.75" customHeight="1" x14ac:dyDescent="0.55000000000000004">
      <c r="B348" s="17"/>
      <c r="F348" s="8"/>
    </row>
    <row r="349" spans="2:6" ht="15.75" customHeight="1" x14ac:dyDescent="0.55000000000000004">
      <c r="B349" s="17"/>
      <c r="F349" s="8"/>
    </row>
    <row r="350" spans="2:6" ht="15.75" customHeight="1" x14ac:dyDescent="0.55000000000000004">
      <c r="B350" s="17"/>
      <c r="F350" s="8"/>
    </row>
    <row r="351" spans="2:6" ht="15.75" customHeight="1" x14ac:dyDescent="0.55000000000000004">
      <c r="B351" s="17"/>
      <c r="F351" s="8"/>
    </row>
    <row r="352" spans="2:6" ht="15.75" customHeight="1" x14ac:dyDescent="0.55000000000000004">
      <c r="B352" s="17"/>
      <c r="F352" s="8"/>
    </row>
    <row r="353" spans="2:6" ht="15.75" customHeight="1" x14ac:dyDescent="0.55000000000000004">
      <c r="B353" s="17"/>
      <c r="F353" s="8"/>
    </row>
    <row r="354" spans="2:6" ht="15.75" customHeight="1" x14ac:dyDescent="0.55000000000000004">
      <c r="B354" s="17"/>
      <c r="F354" s="8"/>
    </row>
    <row r="355" spans="2:6" ht="15.75" customHeight="1" x14ac:dyDescent="0.55000000000000004">
      <c r="B355" s="17"/>
      <c r="F355" s="8"/>
    </row>
    <row r="356" spans="2:6" ht="15.75" customHeight="1" x14ac:dyDescent="0.55000000000000004">
      <c r="B356" s="17"/>
      <c r="F356" s="8"/>
    </row>
    <row r="357" spans="2:6" ht="15.75" customHeight="1" x14ac:dyDescent="0.55000000000000004">
      <c r="B357" s="17"/>
      <c r="F357" s="8"/>
    </row>
    <row r="358" spans="2:6" ht="15.75" customHeight="1" x14ac:dyDescent="0.55000000000000004">
      <c r="B358" s="17"/>
      <c r="F358" s="8"/>
    </row>
    <row r="359" spans="2:6" ht="15.75" customHeight="1" x14ac:dyDescent="0.55000000000000004">
      <c r="B359" s="17"/>
      <c r="F359" s="8"/>
    </row>
    <row r="360" spans="2:6" ht="15.75" customHeight="1" x14ac:dyDescent="0.55000000000000004">
      <c r="B360" s="17"/>
      <c r="F360" s="8"/>
    </row>
    <row r="361" spans="2:6" ht="15.75" customHeight="1" x14ac:dyDescent="0.55000000000000004">
      <c r="B361" s="17"/>
      <c r="F361" s="8"/>
    </row>
    <row r="362" spans="2:6" ht="15.75" customHeight="1" x14ac:dyDescent="0.55000000000000004">
      <c r="B362" s="17"/>
      <c r="F362" s="8"/>
    </row>
    <row r="363" spans="2:6" ht="15.75" customHeight="1" x14ac:dyDescent="0.55000000000000004">
      <c r="B363" s="17"/>
      <c r="F363" s="8"/>
    </row>
    <row r="364" spans="2:6" ht="15.75" customHeight="1" x14ac:dyDescent="0.55000000000000004">
      <c r="B364" s="17"/>
      <c r="F364" s="8"/>
    </row>
    <row r="365" spans="2:6" ht="15.75" customHeight="1" x14ac:dyDescent="0.55000000000000004">
      <c r="B365" s="17"/>
      <c r="F365" s="8"/>
    </row>
    <row r="366" spans="2:6" ht="15.75" customHeight="1" x14ac:dyDescent="0.55000000000000004">
      <c r="B366" s="17"/>
      <c r="F366" s="8"/>
    </row>
    <row r="367" spans="2:6" ht="15.75" customHeight="1" x14ac:dyDescent="0.55000000000000004">
      <c r="B367" s="17"/>
      <c r="F367" s="8"/>
    </row>
    <row r="368" spans="2:6" ht="15.75" customHeight="1" x14ac:dyDescent="0.55000000000000004">
      <c r="B368" s="17"/>
      <c r="F368" s="8"/>
    </row>
    <row r="369" spans="2:6" ht="15.75" customHeight="1" x14ac:dyDescent="0.55000000000000004">
      <c r="B369" s="17"/>
      <c r="F369" s="8"/>
    </row>
    <row r="370" spans="2:6" ht="15.75" customHeight="1" x14ac:dyDescent="0.55000000000000004">
      <c r="B370" s="17"/>
      <c r="F370" s="8"/>
    </row>
    <row r="371" spans="2:6" ht="15.75" customHeight="1" x14ac:dyDescent="0.55000000000000004">
      <c r="B371" s="17"/>
      <c r="F371" s="8"/>
    </row>
    <row r="372" spans="2:6" ht="15.75" customHeight="1" x14ac:dyDescent="0.55000000000000004">
      <c r="B372" s="17"/>
      <c r="F372" s="8"/>
    </row>
    <row r="373" spans="2:6" ht="15.75" customHeight="1" x14ac:dyDescent="0.55000000000000004">
      <c r="B373" s="17"/>
      <c r="F373" s="8"/>
    </row>
    <row r="374" spans="2:6" ht="15.75" customHeight="1" x14ac:dyDescent="0.55000000000000004">
      <c r="B374" s="17"/>
      <c r="F374" s="8"/>
    </row>
    <row r="375" spans="2:6" ht="15.75" customHeight="1" x14ac:dyDescent="0.55000000000000004">
      <c r="B375" s="17"/>
      <c r="F375" s="8"/>
    </row>
    <row r="376" spans="2:6" ht="15.75" customHeight="1" x14ac:dyDescent="0.55000000000000004">
      <c r="B376" s="17"/>
      <c r="F376" s="8"/>
    </row>
    <row r="377" spans="2:6" ht="15.75" customHeight="1" x14ac:dyDescent="0.55000000000000004">
      <c r="B377" s="17"/>
      <c r="F377" s="8"/>
    </row>
    <row r="378" spans="2:6" ht="15.75" customHeight="1" x14ac:dyDescent="0.55000000000000004">
      <c r="B378" s="17"/>
      <c r="F378" s="8"/>
    </row>
    <row r="379" spans="2:6" ht="15.75" customHeight="1" x14ac:dyDescent="0.55000000000000004">
      <c r="B379" s="17"/>
      <c r="F379" s="8"/>
    </row>
    <row r="380" spans="2:6" ht="15.75" customHeight="1" x14ac:dyDescent="0.55000000000000004">
      <c r="B380" s="17"/>
      <c r="F380" s="8"/>
    </row>
    <row r="381" spans="2:6" ht="15.75" customHeight="1" x14ac:dyDescent="0.55000000000000004">
      <c r="B381" s="17"/>
      <c r="F381" s="8"/>
    </row>
    <row r="382" spans="2:6" ht="15.75" customHeight="1" x14ac:dyDescent="0.55000000000000004">
      <c r="B382" s="17"/>
      <c r="F382" s="8"/>
    </row>
    <row r="383" spans="2:6" ht="15.75" customHeight="1" x14ac:dyDescent="0.55000000000000004">
      <c r="B383" s="17"/>
      <c r="F383" s="8"/>
    </row>
    <row r="384" spans="2:6" ht="15.75" customHeight="1" x14ac:dyDescent="0.55000000000000004">
      <c r="B384" s="17"/>
      <c r="F384" s="8"/>
    </row>
    <row r="385" spans="2:6" ht="15.75" customHeight="1" x14ac:dyDescent="0.55000000000000004">
      <c r="B385" s="17"/>
      <c r="F385" s="8"/>
    </row>
    <row r="386" spans="2:6" ht="15.75" customHeight="1" x14ac:dyDescent="0.55000000000000004">
      <c r="B386" s="17"/>
      <c r="F386" s="8"/>
    </row>
    <row r="387" spans="2:6" ht="15.75" customHeight="1" x14ac:dyDescent="0.55000000000000004">
      <c r="B387" s="17"/>
      <c r="F387" s="8"/>
    </row>
    <row r="388" spans="2:6" ht="15.75" customHeight="1" x14ac:dyDescent="0.55000000000000004">
      <c r="B388" s="17"/>
      <c r="F388" s="8"/>
    </row>
    <row r="389" spans="2:6" ht="15.75" customHeight="1" x14ac:dyDescent="0.55000000000000004">
      <c r="B389" s="17"/>
      <c r="F389" s="8"/>
    </row>
    <row r="390" spans="2:6" ht="15.75" customHeight="1" x14ac:dyDescent="0.55000000000000004">
      <c r="B390" s="17"/>
      <c r="F390" s="8"/>
    </row>
    <row r="391" spans="2:6" ht="15.75" customHeight="1" x14ac:dyDescent="0.55000000000000004">
      <c r="B391" s="17"/>
      <c r="F391" s="8"/>
    </row>
    <row r="392" spans="2:6" ht="15.75" customHeight="1" x14ac:dyDescent="0.55000000000000004">
      <c r="B392" s="17"/>
      <c r="F392" s="8"/>
    </row>
    <row r="393" spans="2:6" ht="15.75" customHeight="1" x14ac:dyDescent="0.55000000000000004">
      <c r="B393" s="17"/>
      <c r="F393" s="8"/>
    </row>
    <row r="394" spans="2:6" ht="15.75" customHeight="1" x14ac:dyDescent="0.55000000000000004">
      <c r="B394" s="17"/>
      <c r="F394" s="8"/>
    </row>
    <row r="395" spans="2:6" ht="15.75" customHeight="1" x14ac:dyDescent="0.55000000000000004">
      <c r="B395" s="17"/>
      <c r="F395" s="8"/>
    </row>
    <row r="396" spans="2:6" ht="15.75" customHeight="1" x14ac:dyDescent="0.55000000000000004">
      <c r="B396" s="17"/>
      <c r="F396" s="8"/>
    </row>
    <row r="397" spans="2:6" ht="15.75" customHeight="1" x14ac:dyDescent="0.55000000000000004">
      <c r="B397" s="17"/>
      <c r="F397" s="8"/>
    </row>
    <row r="398" spans="2:6" ht="15.75" customHeight="1" x14ac:dyDescent="0.55000000000000004">
      <c r="B398" s="17"/>
      <c r="F398" s="8"/>
    </row>
    <row r="399" spans="2:6" ht="15.75" customHeight="1" x14ac:dyDescent="0.55000000000000004">
      <c r="B399" s="17"/>
      <c r="F399" s="8"/>
    </row>
    <row r="400" spans="2:6" ht="15.75" customHeight="1" x14ac:dyDescent="0.55000000000000004">
      <c r="B400" s="17"/>
      <c r="F400" s="8"/>
    </row>
    <row r="401" spans="2:6" ht="15.75" customHeight="1" x14ac:dyDescent="0.55000000000000004">
      <c r="B401" s="17"/>
      <c r="F401" s="8"/>
    </row>
    <row r="402" spans="2:6" ht="15.75" customHeight="1" x14ac:dyDescent="0.55000000000000004">
      <c r="B402" s="17"/>
      <c r="F402" s="8"/>
    </row>
    <row r="403" spans="2:6" ht="15.75" customHeight="1" x14ac:dyDescent="0.55000000000000004">
      <c r="B403" s="17"/>
      <c r="F403" s="8"/>
    </row>
    <row r="404" spans="2:6" ht="15.75" customHeight="1" x14ac:dyDescent="0.55000000000000004">
      <c r="B404" s="17"/>
      <c r="F404" s="8"/>
    </row>
    <row r="405" spans="2:6" ht="15.75" customHeight="1" x14ac:dyDescent="0.55000000000000004">
      <c r="B405" s="17"/>
      <c r="F405" s="8"/>
    </row>
    <row r="406" spans="2:6" ht="15.75" customHeight="1" x14ac:dyDescent="0.55000000000000004">
      <c r="B406" s="17"/>
      <c r="F406" s="8"/>
    </row>
    <row r="407" spans="2:6" ht="15.75" customHeight="1" x14ac:dyDescent="0.55000000000000004">
      <c r="B407" s="17"/>
      <c r="F407" s="8"/>
    </row>
    <row r="408" spans="2:6" ht="15.75" customHeight="1" x14ac:dyDescent="0.55000000000000004">
      <c r="B408" s="17"/>
      <c r="F408" s="8"/>
    </row>
    <row r="409" spans="2:6" ht="15.75" customHeight="1" x14ac:dyDescent="0.55000000000000004">
      <c r="B409" s="17"/>
      <c r="F409" s="8"/>
    </row>
    <row r="410" spans="2:6" ht="15.75" customHeight="1" x14ac:dyDescent="0.55000000000000004">
      <c r="B410" s="17"/>
      <c r="F410" s="8"/>
    </row>
    <row r="411" spans="2:6" ht="15.75" customHeight="1" x14ac:dyDescent="0.55000000000000004">
      <c r="B411" s="17"/>
      <c r="F411" s="8"/>
    </row>
    <row r="412" spans="2:6" ht="15.75" customHeight="1" x14ac:dyDescent="0.55000000000000004">
      <c r="B412" s="17"/>
      <c r="F412" s="8"/>
    </row>
    <row r="413" spans="2:6" ht="15.75" customHeight="1" x14ac:dyDescent="0.55000000000000004">
      <c r="B413" s="17"/>
      <c r="F413" s="8"/>
    </row>
    <row r="414" spans="2:6" ht="15.75" customHeight="1" x14ac:dyDescent="0.55000000000000004">
      <c r="B414" s="17"/>
      <c r="F414" s="8"/>
    </row>
    <row r="415" spans="2:6" ht="15.75" customHeight="1" x14ac:dyDescent="0.55000000000000004">
      <c r="B415" s="17"/>
      <c r="F415" s="8"/>
    </row>
    <row r="416" spans="2:6" ht="15.75" customHeight="1" x14ac:dyDescent="0.55000000000000004">
      <c r="B416" s="17"/>
      <c r="F416" s="8"/>
    </row>
    <row r="417" spans="2:6" ht="15.75" customHeight="1" x14ac:dyDescent="0.55000000000000004">
      <c r="B417" s="17"/>
      <c r="F417" s="8"/>
    </row>
    <row r="418" spans="2:6" ht="15.75" customHeight="1" x14ac:dyDescent="0.55000000000000004">
      <c r="B418" s="17"/>
      <c r="F418" s="8"/>
    </row>
    <row r="419" spans="2:6" ht="15.75" customHeight="1" x14ac:dyDescent="0.55000000000000004">
      <c r="B419" s="17"/>
      <c r="F419" s="8"/>
    </row>
    <row r="420" spans="2:6" ht="15.75" customHeight="1" x14ac:dyDescent="0.55000000000000004">
      <c r="B420" s="17"/>
      <c r="F420" s="8"/>
    </row>
    <row r="421" spans="2:6" ht="15.75" customHeight="1" x14ac:dyDescent="0.55000000000000004">
      <c r="B421" s="17"/>
      <c r="F421" s="8"/>
    </row>
    <row r="422" spans="2:6" ht="15.75" customHeight="1" x14ac:dyDescent="0.55000000000000004">
      <c r="B422" s="17"/>
      <c r="F422" s="8"/>
    </row>
    <row r="423" spans="2:6" ht="15.75" customHeight="1" x14ac:dyDescent="0.55000000000000004">
      <c r="B423" s="17"/>
      <c r="F423" s="8"/>
    </row>
    <row r="424" spans="2:6" ht="15.75" customHeight="1" x14ac:dyDescent="0.55000000000000004">
      <c r="B424" s="17"/>
      <c r="F424" s="8"/>
    </row>
    <row r="425" spans="2:6" ht="15.75" customHeight="1" x14ac:dyDescent="0.55000000000000004">
      <c r="B425" s="17"/>
      <c r="F425" s="8"/>
    </row>
    <row r="426" spans="2:6" ht="15.75" customHeight="1" x14ac:dyDescent="0.55000000000000004">
      <c r="B426" s="17"/>
      <c r="F426" s="8"/>
    </row>
    <row r="427" spans="2:6" ht="15.75" customHeight="1" x14ac:dyDescent="0.55000000000000004">
      <c r="B427" s="17"/>
      <c r="F427" s="8"/>
    </row>
    <row r="428" spans="2:6" ht="15.75" customHeight="1" x14ac:dyDescent="0.55000000000000004">
      <c r="B428" s="17"/>
      <c r="F428" s="8"/>
    </row>
    <row r="429" spans="2:6" ht="15.75" customHeight="1" x14ac:dyDescent="0.55000000000000004">
      <c r="B429" s="17"/>
      <c r="F429" s="8"/>
    </row>
    <row r="430" spans="2:6" ht="15.75" customHeight="1" x14ac:dyDescent="0.55000000000000004">
      <c r="B430" s="17"/>
      <c r="F430" s="8"/>
    </row>
    <row r="431" spans="2:6" ht="15.75" customHeight="1" x14ac:dyDescent="0.55000000000000004">
      <c r="B431" s="17"/>
      <c r="F431" s="8"/>
    </row>
    <row r="432" spans="2:6" ht="15.75" customHeight="1" x14ac:dyDescent="0.55000000000000004">
      <c r="B432" s="17"/>
      <c r="F432" s="8"/>
    </row>
    <row r="433" spans="2:6" ht="15.75" customHeight="1" x14ac:dyDescent="0.55000000000000004">
      <c r="B433" s="17"/>
      <c r="F433" s="8"/>
    </row>
    <row r="434" spans="2:6" ht="15.75" customHeight="1" x14ac:dyDescent="0.55000000000000004">
      <c r="B434" s="17"/>
      <c r="F434" s="8"/>
    </row>
    <row r="435" spans="2:6" ht="15.75" customHeight="1" x14ac:dyDescent="0.55000000000000004">
      <c r="B435" s="17"/>
      <c r="F435" s="8"/>
    </row>
    <row r="436" spans="2:6" ht="15.75" customHeight="1" x14ac:dyDescent="0.55000000000000004">
      <c r="B436" s="17"/>
      <c r="F436" s="8"/>
    </row>
    <row r="437" spans="2:6" ht="15.75" customHeight="1" x14ac:dyDescent="0.55000000000000004">
      <c r="B437" s="17"/>
      <c r="F437" s="8"/>
    </row>
    <row r="438" spans="2:6" ht="15.75" customHeight="1" x14ac:dyDescent="0.55000000000000004">
      <c r="B438" s="17"/>
      <c r="F438" s="8"/>
    </row>
    <row r="439" spans="2:6" ht="15.75" customHeight="1" x14ac:dyDescent="0.55000000000000004">
      <c r="B439" s="17"/>
      <c r="F439" s="8"/>
    </row>
    <row r="440" spans="2:6" ht="15.75" customHeight="1" x14ac:dyDescent="0.55000000000000004">
      <c r="B440" s="17"/>
      <c r="F440" s="8"/>
    </row>
    <row r="441" spans="2:6" ht="15.75" customHeight="1" x14ac:dyDescent="0.55000000000000004">
      <c r="B441" s="17"/>
      <c r="F441" s="8"/>
    </row>
    <row r="442" spans="2:6" ht="15.75" customHeight="1" x14ac:dyDescent="0.55000000000000004">
      <c r="B442" s="17"/>
      <c r="F442" s="8"/>
    </row>
    <row r="443" spans="2:6" ht="15.75" customHeight="1" x14ac:dyDescent="0.55000000000000004">
      <c r="B443" s="17"/>
      <c r="F443" s="8"/>
    </row>
    <row r="444" spans="2:6" ht="15.75" customHeight="1" x14ac:dyDescent="0.55000000000000004">
      <c r="B444" s="17"/>
      <c r="F444" s="8"/>
    </row>
    <row r="445" spans="2:6" ht="15.75" customHeight="1" x14ac:dyDescent="0.55000000000000004">
      <c r="B445" s="17"/>
      <c r="F445" s="8"/>
    </row>
    <row r="446" spans="2:6" ht="15.75" customHeight="1" x14ac:dyDescent="0.55000000000000004">
      <c r="B446" s="17"/>
      <c r="F446" s="8"/>
    </row>
    <row r="447" spans="2:6" ht="15.75" customHeight="1" x14ac:dyDescent="0.55000000000000004">
      <c r="B447" s="17"/>
      <c r="F447" s="8"/>
    </row>
    <row r="448" spans="2:6" ht="15.75" customHeight="1" x14ac:dyDescent="0.55000000000000004">
      <c r="B448" s="17"/>
      <c r="F448" s="8"/>
    </row>
    <row r="449" spans="2:6" ht="15.75" customHeight="1" x14ac:dyDescent="0.55000000000000004">
      <c r="B449" s="17"/>
      <c r="F449" s="8"/>
    </row>
    <row r="450" spans="2:6" ht="15.75" customHeight="1" x14ac:dyDescent="0.55000000000000004">
      <c r="B450" s="17"/>
      <c r="F450" s="8"/>
    </row>
    <row r="451" spans="2:6" ht="15.75" customHeight="1" x14ac:dyDescent="0.55000000000000004">
      <c r="B451" s="17"/>
      <c r="F451" s="8"/>
    </row>
    <row r="452" spans="2:6" ht="15.75" customHeight="1" x14ac:dyDescent="0.55000000000000004">
      <c r="B452" s="17"/>
      <c r="F452" s="8"/>
    </row>
    <row r="453" spans="2:6" ht="15.75" customHeight="1" x14ac:dyDescent="0.55000000000000004">
      <c r="B453" s="17"/>
      <c r="F453" s="8"/>
    </row>
    <row r="454" spans="2:6" ht="15.75" customHeight="1" x14ac:dyDescent="0.55000000000000004">
      <c r="B454" s="17"/>
      <c r="F454" s="8"/>
    </row>
    <row r="455" spans="2:6" ht="15.75" customHeight="1" x14ac:dyDescent="0.55000000000000004">
      <c r="B455" s="17"/>
      <c r="F455" s="8"/>
    </row>
    <row r="456" spans="2:6" ht="15.75" customHeight="1" x14ac:dyDescent="0.55000000000000004">
      <c r="B456" s="17"/>
      <c r="F456" s="8"/>
    </row>
    <row r="457" spans="2:6" ht="15.75" customHeight="1" x14ac:dyDescent="0.55000000000000004">
      <c r="B457" s="17"/>
      <c r="F457" s="8"/>
    </row>
    <row r="458" spans="2:6" ht="15.75" customHeight="1" x14ac:dyDescent="0.55000000000000004">
      <c r="B458" s="17"/>
      <c r="F458" s="8"/>
    </row>
    <row r="459" spans="2:6" ht="15.75" customHeight="1" x14ac:dyDescent="0.55000000000000004">
      <c r="B459" s="17"/>
      <c r="F459" s="8"/>
    </row>
    <row r="460" spans="2:6" ht="15.75" customHeight="1" x14ac:dyDescent="0.55000000000000004">
      <c r="B460" s="17"/>
      <c r="F460" s="8"/>
    </row>
    <row r="461" spans="2:6" ht="15.75" customHeight="1" x14ac:dyDescent="0.55000000000000004">
      <c r="B461" s="17"/>
      <c r="F461" s="8"/>
    </row>
    <row r="462" spans="2:6" ht="15.75" customHeight="1" x14ac:dyDescent="0.55000000000000004">
      <c r="B462" s="17"/>
      <c r="F462" s="8"/>
    </row>
    <row r="463" spans="2:6" ht="15.75" customHeight="1" x14ac:dyDescent="0.55000000000000004">
      <c r="B463" s="17"/>
      <c r="F463" s="8"/>
    </row>
    <row r="464" spans="2:6" ht="15.75" customHeight="1" x14ac:dyDescent="0.55000000000000004">
      <c r="B464" s="17"/>
      <c r="F464" s="8"/>
    </row>
    <row r="465" spans="2:6" ht="15.75" customHeight="1" x14ac:dyDescent="0.55000000000000004">
      <c r="B465" s="17"/>
      <c r="F465" s="8"/>
    </row>
    <row r="466" spans="2:6" ht="15.75" customHeight="1" x14ac:dyDescent="0.55000000000000004">
      <c r="B466" s="17"/>
      <c r="F466" s="8"/>
    </row>
    <row r="467" spans="2:6" ht="15.75" customHeight="1" x14ac:dyDescent="0.55000000000000004">
      <c r="B467" s="17"/>
      <c r="F467" s="8"/>
    </row>
    <row r="468" spans="2:6" ht="15.75" customHeight="1" x14ac:dyDescent="0.55000000000000004">
      <c r="B468" s="17"/>
      <c r="F468" s="8"/>
    </row>
    <row r="469" spans="2:6" ht="15.75" customHeight="1" x14ac:dyDescent="0.55000000000000004">
      <c r="B469" s="17"/>
      <c r="F469" s="8"/>
    </row>
    <row r="470" spans="2:6" ht="15.75" customHeight="1" x14ac:dyDescent="0.55000000000000004">
      <c r="B470" s="17"/>
      <c r="F470" s="8"/>
    </row>
    <row r="471" spans="2:6" ht="15.75" customHeight="1" x14ac:dyDescent="0.55000000000000004">
      <c r="B471" s="17"/>
      <c r="F471" s="8"/>
    </row>
    <row r="472" spans="2:6" ht="15.75" customHeight="1" x14ac:dyDescent="0.55000000000000004">
      <c r="B472" s="17"/>
      <c r="F472" s="8"/>
    </row>
    <row r="473" spans="2:6" ht="15.75" customHeight="1" x14ac:dyDescent="0.55000000000000004">
      <c r="B473" s="17"/>
      <c r="F473" s="8"/>
    </row>
    <row r="474" spans="2:6" ht="15.75" customHeight="1" x14ac:dyDescent="0.55000000000000004">
      <c r="B474" s="17"/>
      <c r="F474" s="8"/>
    </row>
    <row r="475" spans="2:6" ht="15.75" customHeight="1" x14ac:dyDescent="0.55000000000000004">
      <c r="B475" s="17"/>
      <c r="F475" s="8"/>
    </row>
    <row r="476" spans="2:6" ht="15.75" customHeight="1" x14ac:dyDescent="0.55000000000000004">
      <c r="B476" s="17"/>
      <c r="F476" s="8"/>
    </row>
    <row r="477" spans="2:6" ht="15.75" customHeight="1" x14ac:dyDescent="0.55000000000000004">
      <c r="B477" s="17"/>
      <c r="F477" s="8"/>
    </row>
    <row r="478" spans="2:6" ht="15.75" customHeight="1" x14ac:dyDescent="0.55000000000000004">
      <c r="B478" s="17"/>
      <c r="F478" s="8"/>
    </row>
    <row r="479" spans="2:6" ht="15.75" customHeight="1" x14ac:dyDescent="0.55000000000000004">
      <c r="B479" s="17"/>
      <c r="F479" s="8"/>
    </row>
    <row r="480" spans="2:6" ht="15.75" customHeight="1" x14ac:dyDescent="0.55000000000000004">
      <c r="B480" s="17"/>
      <c r="F480" s="8"/>
    </row>
    <row r="481" spans="2:6" ht="15.75" customHeight="1" x14ac:dyDescent="0.55000000000000004">
      <c r="B481" s="17"/>
      <c r="F481" s="8"/>
    </row>
    <row r="482" spans="2:6" ht="15.75" customHeight="1" x14ac:dyDescent="0.55000000000000004">
      <c r="B482" s="17"/>
      <c r="F482" s="8"/>
    </row>
    <row r="483" spans="2:6" ht="15.75" customHeight="1" x14ac:dyDescent="0.55000000000000004">
      <c r="B483" s="17"/>
      <c r="F483" s="8"/>
    </row>
    <row r="484" spans="2:6" ht="15.75" customHeight="1" x14ac:dyDescent="0.55000000000000004">
      <c r="B484" s="17"/>
      <c r="F484" s="8"/>
    </row>
    <row r="485" spans="2:6" ht="15.75" customHeight="1" x14ac:dyDescent="0.55000000000000004">
      <c r="B485" s="17"/>
      <c r="F485" s="8"/>
    </row>
    <row r="486" spans="2:6" ht="15.75" customHeight="1" x14ac:dyDescent="0.55000000000000004">
      <c r="B486" s="17"/>
      <c r="F486" s="8"/>
    </row>
    <row r="487" spans="2:6" ht="15.75" customHeight="1" x14ac:dyDescent="0.55000000000000004">
      <c r="B487" s="17"/>
      <c r="F487" s="8"/>
    </row>
    <row r="488" spans="2:6" ht="15.75" customHeight="1" x14ac:dyDescent="0.55000000000000004">
      <c r="B488" s="17"/>
      <c r="F488" s="8"/>
    </row>
    <row r="489" spans="2:6" ht="15.75" customHeight="1" x14ac:dyDescent="0.55000000000000004">
      <c r="B489" s="17"/>
      <c r="F489" s="8"/>
    </row>
    <row r="490" spans="2:6" ht="15.75" customHeight="1" x14ac:dyDescent="0.55000000000000004">
      <c r="B490" s="17"/>
      <c r="F490" s="8"/>
    </row>
    <row r="491" spans="2:6" ht="15.75" customHeight="1" x14ac:dyDescent="0.55000000000000004">
      <c r="B491" s="17"/>
      <c r="F491" s="8"/>
    </row>
    <row r="492" spans="2:6" ht="15.75" customHeight="1" x14ac:dyDescent="0.55000000000000004">
      <c r="B492" s="17"/>
      <c r="F492" s="8"/>
    </row>
    <row r="493" spans="2:6" ht="15.75" customHeight="1" x14ac:dyDescent="0.55000000000000004">
      <c r="B493" s="17"/>
      <c r="F493" s="8"/>
    </row>
    <row r="494" spans="2:6" ht="15.75" customHeight="1" x14ac:dyDescent="0.55000000000000004">
      <c r="B494" s="17"/>
      <c r="F494" s="8"/>
    </row>
    <row r="495" spans="2:6" ht="15.75" customHeight="1" x14ac:dyDescent="0.55000000000000004">
      <c r="B495" s="17"/>
      <c r="F495" s="8"/>
    </row>
    <row r="496" spans="2:6" ht="15.75" customHeight="1" x14ac:dyDescent="0.55000000000000004">
      <c r="B496" s="17"/>
      <c r="F496" s="8"/>
    </row>
    <row r="497" spans="2:6" ht="15.75" customHeight="1" x14ac:dyDescent="0.55000000000000004">
      <c r="B497" s="17"/>
      <c r="F497" s="8"/>
    </row>
    <row r="498" spans="2:6" ht="15.75" customHeight="1" x14ac:dyDescent="0.55000000000000004">
      <c r="B498" s="17"/>
      <c r="F498" s="8"/>
    </row>
    <row r="499" spans="2:6" ht="15.75" customHeight="1" x14ac:dyDescent="0.55000000000000004">
      <c r="B499" s="17"/>
      <c r="F499" s="8"/>
    </row>
    <row r="500" spans="2:6" ht="15.75" customHeight="1" x14ac:dyDescent="0.55000000000000004">
      <c r="B500" s="17"/>
      <c r="F500" s="8"/>
    </row>
    <row r="501" spans="2:6" ht="15.75" customHeight="1" x14ac:dyDescent="0.55000000000000004">
      <c r="B501" s="17"/>
      <c r="F501" s="8"/>
    </row>
    <row r="502" spans="2:6" ht="15.75" customHeight="1" x14ac:dyDescent="0.55000000000000004">
      <c r="B502" s="17"/>
      <c r="F502" s="8"/>
    </row>
    <row r="503" spans="2:6" ht="15.75" customHeight="1" x14ac:dyDescent="0.55000000000000004">
      <c r="B503" s="17"/>
      <c r="F503" s="8"/>
    </row>
    <row r="504" spans="2:6" ht="15.75" customHeight="1" x14ac:dyDescent="0.55000000000000004">
      <c r="B504" s="17"/>
      <c r="F504" s="8"/>
    </row>
    <row r="505" spans="2:6" ht="15.75" customHeight="1" x14ac:dyDescent="0.55000000000000004">
      <c r="B505" s="17"/>
      <c r="F505" s="8"/>
    </row>
    <row r="506" spans="2:6" ht="15.75" customHeight="1" x14ac:dyDescent="0.55000000000000004">
      <c r="B506" s="17"/>
      <c r="F506" s="8"/>
    </row>
    <row r="507" spans="2:6" ht="15.75" customHeight="1" x14ac:dyDescent="0.55000000000000004">
      <c r="B507" s="17"/>
      <c r="F507" s="8"/>
    </row>
    <row r="508" spans="2:6" ht="15.75" customHeight="1" x14ac:dyDescent="0.55000000000000004">
      <c r="B508" s="17"/>
      <c r="F508" s="8"/>
    </row>
    <row r="509" spans="2:6" ht="15.75" customHeight="1" x14ac:dyDescent="0.55000000000000004">
      <c r="B509" s="17"/>
      <c r="F509" s="8"/>
    </row>
    <row r="510" spans="2:6" ht="15.75" customHeight="1" x14ac:dyDescent="0.55000000000000004">
      <c r="B510" s="17"/>
      <c r="F510" s="8"/>
    </row>
    <row r="511" spans="2:6" ht="15.75" customHeight="1" x14ac:dyDescent="0.55000000000000004">
      <c r="B511" s="17"/>
      <c r="F511" s="8"/>
    </row>
    <row r="512" spans="2:6" ht="15.75" customHeight="1" x14ac:dyDescent="0.55000000000000004">
      <c r="B512" s="17"/>
      <c r="F512" s="8"/>
    </row>
    <row r="513" spans="2:6" ht="15.75" customHeight="1" x14ac:dyDescent="0.55000000000000004">
      <c r="B513" s="17"/>
      <c r="F513" s="8"/>
    </row>
    <row r="514" spans="2:6" ht="15.75" customHeight="1" x14ac:dyDescent="0.55000000000000004">
      <c r="B514" s="17"/>
      <c r="F514" s="8"/>
    </row>
    <row r="515" spans="2:6" ht="15.75" customHeight="1" x14ac:dyDescent="0.55000000000000004">
      <c r="B515" s="17"/>
      <c r="F515" s="8"/>
    </row>
    <row r="516" spans="2:6" ht="15.75" customHeight="1" x14ac:dyDescent="0.55000000000000004">
      <c r="B516" s="17"/>
      <c r="F516" s="8"/>
    </row>
    <row r="517" spans="2:6" ht="15.75" customHeight="1" x14ac:dyDescent="0.55000000000000004">
      <c r="B517" s="17"/>
      <c r="F517" s="8"/>
    </row>
    <row r="518" spans="2:6" ht="15.75" customHeight="1" x14ac:dyDescent="0.55000000000000004">
      <c r="B518" s="17"/>
      <c r="F518" s="8"/>
    </row>
    <row r="519" spans="2:6" ht="15.75" customHeight="1" x14ac:dyDescent="0.55000000000000004">
      <c r="B519" s="17"/>
      <c r="F519" s="8"/>
    </row>
    <row r="520" spans="2:6" ht="15.75" customHeight="1" x14ac:dyDescent="0.55000000000000004">
      <c r="B520" s="17"/>
      <c r="F520" s="8"/>
    </row>
    <row r="521" spans="2:6" ht="15.75" customHeight="1" x14ac:dyDescent="0.55000000000000004">
      <c r="B521" s="17"/>
      <c r="F521" s="8"/>
    </row>
    <row r="522" spans="2:6" ht="15.75" customHeight="1" x14ac:dyDescent="0.55000000000000004">
      <c r="B522" s="17"/>
      <c r="F522" s="8"/>
    </row>
    <row r="523" spans="2:6" ht="15.75" customHeight="1" x14ac:dyDescent="0.55000000000000004">
      <c r="B523" s="17"/>
      <c r="F523" s="8"/>
    </row>
    <row r="524" spans="2:6" ht="15.75" customHeight="1" x14ac:dyDescent="0.55000000000000004">
      <c r="B524" s="17"/>
      <c r="F524" s="8"/>
    </row>
    <row r="525" spans="2:6" ht="15.75" customHeight="1" x14ac:dyDescent="0.55000000000000004">
      <c r="B525" s="17"/>
      <c r="F525" s="8"/>
    </row>
    <row r="526" spans="2:6" ht="15.75" customHeight="1" x14ac:dyDescent="0.55000000000000004">
      <c r="B526" s="17"/>
      <c r="F526" s="8"/>
    </row>
    <row r="527" spans="2:6" ht="15.75" customHeight="1" x14ac:dyDescent="0.55000000000000004">
      <c r="B527" s="17"/>
      <c r="F527" s="8"/>
    </row>
    <row r="528" spans="2:6" ht="15.75" customHeight="1" x14ac:dyDescent="0.55000000000000004">
      <c r="B528" s="17"/>
      <c r="F528" s="8"/>
    </row>
    <row r="529" spans="2:6" ht="15.75" customHeight="1" x14ac:dyDescent="0.55000000000000004">
      <c r="B529" s="17"/>
      <c r="F529" s="8"/>
    </row>
    <row r="530" spans="2:6" ht="15.75" customHeight="1" x14ac:dyDescent="0.55000000000000004">
      <c r="B530" s="17"/>
      <c r="F530" s="8"/>
    </row>
    <row r="531" spans="2:6" ht="15.75" customHeight="1" x14ac:dyDescent="0.55000000000000004">
      <c r="B531" s="17"/>
      <c r="F531" s="8"/>
    </row>
    <row r="532" spans="2:6" ht="15.75" customHeight="1" x14ac:dyDescent="0.55000000000000004">
      <c r="B532" s="17"/>
      <c r="F532" s="8"/>
    </row>
    <row r="533" spans="2:6" ht="15.75" customHeight="1" x14ac:dyDescent="0.55000000000000004">
      <c r="B533" s="17"/>
      <c r="F533" s="8"/>
    </row>
    <row r="534" spans="2:6" ht="15.75" customHeight="1" x14ac:dyDescent="0.55000000000000004">
      <c r="B534" s="17"/>
      <c r="F534" s="8"/>
    </row>
    <row r="535" spans="2:6" ht="15.75" customHeight="1" x14ac:dyDescent="0.55000000000000004">
      <c r="B535" s="17"/>
      <c r="F535" s="8"/>
    </row>
    <row r="536" spans="2:6" ht="15.75" customHeight="1" x14ac:dyDescent="0.55000000000000004">
      <c r="B536" s="17"/>
      <c r="F536" s="8"/>
    </row>
    <row r="537" spans="2:6" ht="15.75" customHeight="1" x14ac:dyDescent="0.55000000000000004">
      <c r="B537" s="17"/>
      <c r="F537" s="8"/>
    </row>
    <row r="538" spans="2:6" ht="15.75" customHeight="1" x14ac:dyDescent="0.55000000000000004">
      <c r="B538" s="17"/>
      <c r="F538" s="8"/>
    </row>
    <row r="539" spans="2:6" ht="15.75" customHeight="1" x14ac:dyDescent="0.55000000000000004">
      <c r="B539" s="17"/>
      <c r="F539" s="8"/>
    </row>
    <row r="540" spans="2:6" ht="15.75" customHeight="1" x14ac:dyDescent="0.55000000000000004">
      <c r="B540" s="17"/>
      <c r="F540" s="8"/>
    </row>
    <row r="541" spans="2:6" ht="15.75" customHeight="1" x14ac:dyDescent="0.55000000000000004">
      <c r="B541" s="17"/>
      <c r="F541" s="8"/>
    </row>
    <row r="542" spans="2:6" ht="15.75" customHeight="1" x14ac:dyDescent="0.55000000000000004">
      <c r="B542" s="17"/>
      <c r="F542" s="8"/>
    </row>
    <row r="543" spans="2:6" ht="15.75" customHeight="1" x14ac:dyDescent="0.55000000000000004">
      <c r="B543" s="17"/>
      <c r="F543" s="8"/>
    </row>
    <row r="544" spans="2:6" ht="15.75" customHeight="1" x14ac:dyDescent="0.55000000000000004">
      <c r="B544" s="17"/>
      <c r="F544" s="8"/>
    </row>
    <row r="545" spans="2:6" ht="15.75" customHeight="1" x14ac:dyDescent="0.55000000000000004">
      <c r="B545" s="17"/>
      <c r="F545" s="8"/>
    </row>
    <row r="546" spans="2:6" ht="15.75" customHeight="1" x14ac:dyDescent="0.55000000000000004">
      <c r="B546" s="17"/>
      <c r="F546" s="8"/>
    </row>
    <row r="547" spans="2:6" ht="15.75" customHeight="1" x14ac:dyDescent="0.55000000000000004">
      <c r="B547" s="17"/>
      <c r="F547" s="8"/>
    </row>
    <row r="548" spans="2:6" ht="15.75" customHeight="1" x14ac:dyDescent="0.55000000000000004">
      <c r="B548" s="17"/>
      <c r="F548" s="8"/>
    </row>
    <row r="549" spans="2:6" ht="15.75" customHeight="1" x14ac:dyDescent="0.55000000000000004">
      <c r="B549" s="17"/>
      <c r="F549" s="8"/>
    </row>
    <row r="550" spans="2:6" ht="15.75" customHeight="1" x14ac:dyDescent="0.55000000000000004">
      <c r="B550" s="17"/>
      <c r="F550" s="8"/>
    </row>
    <row r="551" spans="2:6" ht="15.75" customHeight="1" x14ac:dyDescent="0.55000000000000004">
      <c r="B551" s="17"/>
      <c r="F551" s="8"/>
    </row>
    <row r="552" spans="2:6" ht="15.75" customHeight="1" x14ac:dyDescent="0.55000000000000004">
      <c r="B552" s="17"/>
      <c r="F552" s="8"/>
    </row>
    <row r="553" spans="2:6" ht="15.75" customHeight="1" x14ac:dyDescent="0.55000000000000004">
      <c r="B553" s="17"/>
      <c r="F553" s="8"/>
    </row>
    <row r="554" spans="2:6" ht="15.75" customHeight="1" x14ac:dyDescent="0.55000000000000004">
      <c r="B554" s="17"/>
      <c r="F554" s="8"/>
    </row>
    <row r="555" spans="2:6" ht="15.75" customHeight="1" x14ac:dyDescent="0.55000000000000004">
      <c r="B555" s="17"/>
      <c r="F555" s="8"/>
    </row>
    <row r="556" spans="2:6" ht="15.75" customHeight="1" x14ac:dyDescent="0.55000000000000004">
      <c r="B556" s="17"/>
      <c r="F556" s="8"/>
    </row>
    <row r="557" spans="2:6" ht="15.75" customHeight="1" x14ac:dyDescent="0.55000000000000004">
      <c r="B557" s="17"/>
      <c r="F557" s="8"/>
    </row>
    <row r="558" spans="2:6" ht="15.75" customHeight="1" x14ac:dyDescent="0.55000000000000004">
      <c r="B558" s="17"/>
      <c r="F558" s="8"/>
    </row>
    <row r="559" spans="2:6" ht="15.75" customHeight="1" x14ac:dyDescent="0.55000000000000004">
      <c r="B559" s="17"/>
      <c r="F559" s="8"/>
    </row>
    <row r="560" spans="2:6" ht="15.75" customHeight="1" x14ac:dyDescent="0.55000000000000004">
      <c r="B560" s="17"/>
      <c r="F560" s="8"/>
    </row>
    <row r="561" spans="2:6" ht="15.75" customHeight="1" x14ac:dyDescent="0.55000000000000004">
      <c r="B561" s="17"/>
      <c r="F561" s="8"/>
    </row>
    <row r="562" spans="2:6" ht="15.75" customHeight="1" x14ac:dyDescent="0.55000000000000004">
      <c r="B562" s="17"/>
      <c r="F562" s="8"/>
    </row>
    <row r="563" spans="2:6" ht="15.75" customHeight="1" x14ac:dyDescent="0.55000000000000004">
      <c r="B563" s="17"/>
      <c r="F563" s="8"/>
    </row>
    <row r="564" spans="2:6" ht="15.75" customHeight="1" x14ac:dyDescent="0.55000000000000004">
      <c r="B564" s="17"/>
      <c r="F564" s="8"/>
    </row>
    <row r="565" spans="2:6" ht="15.75" customHeight="1" x14ac:dyDescent="0.55000000000000004">
      <c r="B565" s="17"/>
      <c r="F565" s="8"/>
    </row>
    <row r="566" spans="2:6" ht="15.75" customHeight="1" x14ac:dyDescent="0.55000000000000004">
      <c r="B566" s="17"/>
      <c r="F566" s="8"/>
    </row>
    <row r="567" spans="2:6" ht="15.75" customHeight="1" x14ac:dyDescent="0.55000000000000004">
      <c r="B567" s="17"/>
      <c r="F567" s="8"/>
    </row>
    <row r="568" spans="2:6" ht="15.75" customHeight="1" x14ac:dyDescent="0.55000000000000004">
      <c r="B568" s="17"/>
      <c r="F568" s="8"/>
    </row>
    <row r="569" spans="2:6" ht="15.75" customHeight="1" x14ac:dyDescent="0.55000000000000004">
      <c r="B569" s="17"/>
      <c r="F569" s="8"/>
    </row>
    <row r="570" spans="2:6" ht="15.75" customHeight="1" x14ac:dyDescent="0.55000000000000004">
      <c r="B570" s="17"/>
      <c r="F570" s="8"/>
    </row>
    <row r="571" spans="2:6" ht="15.75" customHeight="1" x14ac:dyDescent="0.55000000000000004">
      <c r="B571" s="17"/>
      <c r="F571" s="8"/>
    </row>
    <row r="572" spans="2:6" ht="15.75" customHeight="1" x14ac:dyDescent="0.55000000000000004">
      <c r="B572" s="17"/>
      <c r="F572" s="8"/>
    </row>
    <row r="573" spans="2:6" ht="15.75" customHeight="1" x14ac:dyDescent="0.55000000000000004">
      <c r="B573" s="17"/>
      <c r="F573" s="8"/>
    </row>
    <row r="574" spans="2:6" ht="15.75" customHeight="1" x14ac:dyDescent="0.55000000000000004">
      <c r="B574" s="17"/>
      <c r="F574" s="8"/>
    </row>
    <row r="575" spans="2:6" ht="15.75" customHeight="1" x14ac:dyDescent="0.55000000000000004">
      <c r="B575" s="17"/>
      <c r="F575" s="8"/>
    </row>
    <row r="576" spans="2:6" ht="15.75" customHeight="1" x14ac:dyDescent="0.55000000000000004">
      <c r="B576" s="17"/>
      <c r="F576" s="8"/>
    </row>
    <row r="577" spans="2:6" ht="15.75" customHeight="1" x14ac:dyDescent="0.55000000000000004">
      <c r="B577" s="17"/>
      <c r="F577" s="8"/>
    </row>
    <row r="578" spans="2:6" ht="15.75" customHeight="1" x14ac:dyDescent="0.55000000000000004">
      <c r="B578" s="17"/>
      <c r="F578" s="8"/>
    </row>
    <row r="579" spans="2:6" ht="15.75" customHeight="1" x14ac:dyDescent="0.55000000000000004">
      <c r="B579" s="17"/>
      <c r="F579" s="8"/>
    </row>
    <row r="580" spans="2:6" ht="15.75" customHeight="1" x14ac:dyDescent="0.55000000000000004">
      <c r="B580" s="17"/>
      <c r="F580" s="8"/>
    </row>
    <row r="581" spans="2:6" ht="15.75" customHeight="1" x14ac:dyDescent="0.55000000000000004">
      <c r="B581" s="17"/>
      <c r="F581" s="8"/>
    </row>
    <row r="582" spans="2:6" ht="15.75" customHeight="1" x14ac:dyDescent="0.55000000000000004">
      <c r="B582" s="17"/>
      <c r="F582" s="8"/>
    </row>
    <row r="583" spans="2:6" ht="15.75" customHeight="1" x14ac:dyDescent="0.55000000000000004">
      <c r="B583" s="17"/>
      <c r="F583" s="8"/>
    </row>
    <row r="584" spans="2:6" ht="15.75" customHeight="1" x14ac:dyDescent="0.55000000000000004">
      <c r="B584" s="17"/>
      <c r="F584" s="8"/>
    </row>
    <row r="585" spans="2:6" ht="15.75" customHeight="1" x14ac:dyDescent="0.55000000000000004">
      <c r="B585" s="17"/>
      <c r="F585" s="8"/>
    </row>
    <row r="586" spans="2:6" ht="15.75" customHeight="1" x14ac:dyDescent="0.55000000000000004">
      <c r="B586" s="17"/>
      <c r="F586" s="8"/>
    </row>
    <row r="587" spans="2:6" ht="15.75" customHeight="1" x14ac:dyDescent="0.55000000000000004">
      <c r="B587" s="17"/>
      <c r="F587" s="8"/>
    </row>
    <row r="588" spans="2:6" ht="15.75" customHeight="1" x14ac:dyDescent="0.55000000000000004">
      <c r="B588" s="17"/>
      <c r="F588" s="8"/>
    </row>
    <row r="589" spans="2:6" ht="15.75" customHeight="1" x14ac:dyDescent="0.55000000000000004">
      <c r="B589" s="17"/>
      <c r="F589" s="8"/>
    </row>
    <row r="590" spans="2:6" ht="15.75" customHeight="1" x14ac:dyDescent="0.55000000000000004">
      <c r="B590" s="17"/>
      <c r="F590" s="8"/>
    </row>
    <row r="591" spans="2:6" ht="15.75" customHeight="1" x14ac:dyDescent="0.55000000000000004">
      <c r="B591" s="17"/>
      <c r="F591" s="8"/>
    </row>
    <row r="592" spans="2:6" ht="15.75" customHeight="1" x14ac:dyDescent="0.55000000000000004">
      <c r="B592" s="17"/>
      <c r="F592" s="8"/>
    </row>
    <row r="593" spans="2:6" ht="15.75" customHeight="1" x14ac:dyDescent="0.55000000000000004">
      <c r="B593" s="17"/>
      <c r="F593" s="8"/>
    </row>
    <row r="594" spans="2:6" ht="15.75" customHeight="1" x14ac:dyDescent="0.55000000000000004">
      <c r="B594" s="17"/>
      <c r="F594" s="8"/>
    </row>
    <row r="595" spans="2:6" ht="15.75" customHeight="1" x14ac:dyDescent="0.55000000000000004">
      <c r="B595" s="17"/>
      <c r="F595" s="8"/>
    </row>
    <row r="596" spans="2:6" ht="15.75" customHeight="1" x14ac:dyDescent="0.55000000000000004">
      <c r="B596" s="17"/>
      <c r="F596" s="8"/>
    </row>
    <row r="597" spans="2:6" ht="15.75" customHeight="1" x14ac:dyDescent="0.55000000000000004">
      <c r="B597" s="17"/>
      <c r="F597" s="8"/>
    </row>
    <row r="598" spans="2:6" ht="15.75" customHeight="1" x14ac:dyDescent="0.55000000000000004">
      <c r="B598" s="17"/>
      <c r="F598" s="8"/>
    </row>
    <row r="599" spans="2:6" ht="15.75" customHeight="1" x14ac:dyDescent="0.55000000000000004">
      <c r="B599" s="17"/>
      <c r="F599" s="8"/>
    </row>
    <row r="600" spans="2:6" ht="15.75" customHeight="1" x14ac:dyDescent="0.55000000000000004">
      <c r="B600" s="17"/>
      <c r="F600" s="8"/>
    </row>
    <row r="601" spans="2:6" ht="15.75" customHeight="1" x14ac:dyDescent="0.55000000000000004">
      <c r="B601" s="17"/>
      <c r="F601" s="8"/>
    </row>
    <row r="602" spans="2:6" ht="15.75" customHeight="1" x14ac:dyDescent="0.55000000000000004">
      <c r="B602" s="17"/>
      <c r="F602" s="8"/>
    </row>
    <row r="603" spans="2:6" ht="15.75" customHeight="1" x14ac:dyDescent="0.55000000000000004">
      <c r="B603" s="17"/>
      <c r="F603" s="8"/>
    </row>
    <row r="604" spans="2:6" ht="15.75" customHeight="1" x14ac:dyDescent="0.55000000000000004">
      <c r="B604" s="17"/>
      <c r="F604" s="8"/>
    </row>
    <row r="605" spans="2:6" ht="15.75" customHeight="1" x14ac:dyDescent="0.55000000000000004">
      <c r="B605" s="17"/>
      <c r="F605" s="8"/>
    </row>
    <row r="606" spans="2:6" ht="15.75" customHeight="1" x14ac:dyDescent="0.55000000000000004">
      <c r="B606" s="17"/>
      <c r="F606" s="8"/>
    </row>
    <row r="607" spans="2:6" ht="15.75" customHeight="1" x14ac:dyDescent="0.55000000000000004">
      <c r="B607" s="17"/>
      <c r="F607" s="8"/>
    </row>
    <row r="608" spans="2:6" ht="15.75" customHeight="1" x14ac:dyDescent="0.55000000000000004">
      <c r="B608" s="17"/>
      <c r="F608" s="8"/>
    </row>
    <row r="609" spans="2:6" ht="15.75" customHeight="1" x14ac:dyDescent="0.55000000000000004">
      <c r="B609" s="17"/>
      <c r="F609" s="8"/>
    </row>
    <row r="610" spans="2:6" ht="15.75" customHeight="1" x14ac:dyDescent="0.55000000000000004">
      <c r="B610" s="17"/>
      <c r="F610" s="8"/>
    </row>
    <row r="611" spans="2:6" ht="15.75" customHeight="1" x14ac:dyDescent="0.55000000000000004">
      <c r="B611" s="17"/>
      <c r="F611" s="8"/>
    </row>
    <row r="612" spans="2:6" ht="15.75" customHeight="1" x14ac:dyDescent="0.55000000000000004">
      <c r="B612" s="17"/>
      <c r="F612" s="8"/>
    </row>
    <row r="613" spans="2:6" ht="15.75" customHeight="1" x14ac:dyDescent="0.55000000000000004">
      <c r="B613" s="17"/>
      <c r="F613" s="8"/>
    </row>
    <row r="614" spans="2:6" ht="15.75" customHeight="1" x14ac:dyDescent="0.55000000000000004">
      <c r="B614" s="17"/>
      <c r="F614" s="8"/>
    </row>
    <row r="615" spans="2:6" ht="15.75" customHeight="1" x14ac:dyDescent="0.55000000000000004">
      <c r="B615" s="17"/>
      <c r="F615" s="8"/>
    </row>
    <row r="616" spans="2:6" ht="15.75" customHeight="1" x14ac:dyDescent="0.55000000000000004">
      <c r="B616" s="17"/>
      <c r="F616" s="8"/>
    </row>
    <row r="617" spans="2:6" ht="15.75" customHeight="1" x14ac:dyDescent="0.55000000000000004">
      <c r="B617" s="17"/>
      <c r="F617" s="8"/>
    </row>
    <row r="618" spans="2:6" ht="15.75" customHeight="1" x14ac:dyDescent="0.55000000000000004">
      <c r="B618" s="17"/>
      <c r="F618" s="8"/>
    </row>
    <row r="619" spans="2:6" ht="15.75" customHeight="1" x14ac:dyDescent="0.55000000000000004">
      <c r="B619" s="17"/>
      <c r="F619" s="8"/>
    </row>
    <row r="620" spans="2:6" ht="15.75" customHeight="1" x14ac:dyDescent="0.55000000000000004">
      <c r="B620" s="17"/>
      <c r="F620" s="8"/>
    </row>
    <row r="621" spans="2:6" ht="15.75" customHeight="1" x14ac:dyDescent="0.55000000000000004">
      <c r="B621" s="17"/>
      <c r="F621" s="8"/>
    </row>
    <row r="622" spans="2:6" ht="15.75" customHeight="1" x14ac:dyDescent="0.55000000000000004">
      <c r="B622" s="17"/>
      <c r="F622" s="8"/>
    </row>
    <row r="623" spans="2:6" ht="15.75" customHeight="1" x14ac:dyDescent="0.55000000000000004">
      <c r="B623" s="17"/>
      <c r="F623" s="8"/>
    </row>
    <row r="624" spans="2:6" ht="15.75" customHeight="1" x14ac:dyDescent="0.55000000000000004">
      <c r="B624" s="17"/>
      <c r="F624" s="8"/>
    </row>
    <row r="625" spans="2:6" ht="15.75" customHeight="1" x14ac:dyDescent="0.55000000000000004">
      <c r="B625" s="17"/>
      <c r="F625" s="8"/>
    </row>
    <row r="626" spans="2:6" ht="15.75" customHeight="1" x14ac:dyDescent="0.55000000000000004">
      <c r="B626" s="17"/>
      <c r="F626" s="8"/>
    </row>
    <row r="627" spans="2:6" ht="15.75" customHeight="1" x14ac:dyDescent="0.55000000000000004">
      <c r="B627" s="17"/>
      <c r="F627" s="8"/>
    </row>
    <row r="628" spans="2:6" ht="15.75" customHeight="1" x14ac:dyDescent="0.55000000000000004">
      <c r="B628" s="17"/>
      <c r="F628" s="8"/>
    </row>
    <row r="629" spans="2:6" ht="15.75" customHeight="1" x14ac:dyDescent="0.55000000000000004">
      <c r="B629" s="17"/>
      <c r="F629" s="8"/>
    </row>
    <row r="630" spans="2:6" ht="15.75" customHeight="1" x14ac:dyDescent="0.55000000000000004">
      <c r="B630" s="17"/>
      <c r="F630" s="8"/>
    </row>
    <row r="631" spans="2:6" ht="15.75" customHeight="1" x14ac:dyDescent="0.55000000000000004">
      <c r="B631" s="17"/>
      <c r="F631" s="8"/>
    </row>
    <row r="632" spans="2:6" ht="15.75" customHeight="1" x14ac:dyDescent="0.55000000000000004">
      <c r="B632" s="17"/>
      <c r="F632" s="8"/>
    </row>
    <row r="633" spans="2:6" ht="15.75" customHeight="1" x14ac:dyDescent="0.55000000000000004">
      <c r="B633" s="17"/>
      <c r="F633" s="8"/>
    </row>
    <row r="634" spans="2:6" ht="15.75" customHeight="1" x14ac:dyDescent="0.55000000000000004">
      <c r="B634" s="17"/>
      <c r="F634" s="8"/>
    </row>
    <row r="635" spans="2:6" ht="15.75" customHeight="1" x14ac:dyDescent="0.55000000000000004">
      <c r="B635" s="17"/>
      <c r="F635" s="8"/>
    </row>
    <row r="636" spans="2:6" ht="15.75" customHeight="1" x14ac:dyDescent="0.55000000000000004">
      <c r="B636" s="17"/>
      <c r="F636" s="8"/>
    </row>
    <row r="637" spans="2:6" ht="15.75" customHeight="1" x14ac:dyDescent="0.55000000000000004">
      <c r="B637" s="17"/>
      <c r="F637" s="8"/>
    </row>
    <row r="638" spans="2:6" ht="15.75" customHeight="1" x14ac:dyDescent="0.55000000000000004">
      <c r="B638" s="17"/>
      <c r="F638" s="8"/>
    </row>
    <row r="639" spans="2:6" ht="15.75" customHeight="1" x14ac:dyDescent="0.55000000000000004">
      <c r="B639" s="17"/>
      <c r="F639" s="8"/>
    </row>
    <row r="640" spans="2:6" ht="15.75" customHeight="1" x14ac:dyDescent="0.55000000000000004">
      <c r="B640" s="17"/>
      <c r="F640" s="8"/>
    </row>
    <row r="641" spans="2:6" ht="15.75" customHeight="1" x14ac:dyDescent="0.55000000000000004">
      <c r="B641" s="17"/>
      <c r="F641" s="8"/>
    </row>
    <row r="642" spans="2:6" ht="15.75" customHeight="1" x14ac:dyDescent="0.55000000000000004">
      <c r="B642" s="17"/>
      <c r="F642" s="8"/>
    </row>
    <row r="643" spans="2:6" ht="15.75" customHeight="1" x14ac:dyDescent="0.55000000000000004">
      <c r="B643" s="17"/>
      <c r="F643" s="8"/>
    </row>
    <row r="644" spans="2:6" ht="15.75" customHeight="1" x14ac:dyDescent="0.55000000000000004">
      <c r="B644" s="17"/>
      <c r="F644" s="8"/>
    </row>
    <row r="645" spans="2:6" ht="15.75" customHeight="1" x14ac:dyDescent="0.55000000000000004">
      <c r="B645" s="17"/>
      <c r="F645" s="8"/>
    </row>
    <row r="646" spans="2:6" ht="15.75" customHeight="1" x14ac:dyDescent="0.55000000000000004">
      <c r="B646" s="17"/>
      <c r="F646" s="8"/>
    </row>
    <row r="647" spans="2:6" ht="15.75" customHeight="1" x14ac:dyDescent="0.55000000000000004">
      <c r="B647" s="17"/>
      <c r="F647" s="8"/>
    </row>
    <row r="648" spans="2:6" ht="15.75" customHeight="1" x14ac:dyDescent="0.55000000000000004">
      <c r="B648" s="17"/>
      <c r="F648" s="8"/>
    </row>
    <row r="649" spans="2:6" ht="15.75" customHeight="1" x14ac:dyDescent="0.55000000000000004">
      <c r="B649" s="17"/>
      <c r="F649" s="8"/>
    </row>
    <row r="650" spans="2:6" ht="15.75" customHeight="1" x14ac:dyDescent="0.55000000000000004">
      <c r="B650" s="17"/>
      <c r="F650" s="8"/>
    </row>
    <row r="651" spans="2:6" ht="15.75" customHeight="1" x14ac:dyDescent="0.55000000000000004">
      <c r="B651" s="17"/>
      <c r="F651" s="8"/>
    </row>
    <row r="652" spans="2:6" ht="15.75" customHeight="1" x14ac:dyDescent="0.55000000000000004">
      <c r="B652" s="17"/>
      <c r="F652" s="8"/>
    </row>
    <row r="653" spans="2:6" ht="15.75" customHeight="1" x14ac:dyDescent="0.55000000000000004">
      <c r="B653" s="17"/>
      <c r="F653" s="8"/>
    </row>
    <row r="654" spans="2:6" ht="15.75" customHeight="1" x14ac:dyDescent="0.55000000000000004">
      <c r="B654" s="17"/>
      <c r="F654" s="8"/>
    </row>
    <row r="655" spans="2:6" ht="15.75" customHeight="1" x14ac:dyDescent="0.55000000000000004">
      <c r="B655" s="17"/>
      <c r="F655" s="8"/>
    </row>
    <row r="656" spans="2:6" ht="15.75" customHeight="1" x14ac:dyDescent="0.55000000000000004">
      <c r="B656" s="17"/>
      <c r="F656" s="8"/>
    </row>
    <row r="657" spans="2:6" ht="15.75" customHeight="1" x14ac:dyDescent="0.55000000000000004">
      <c r="B657" s="17"/>
      <c r="F657" s="8"/>
    </row>
    <row r="658" spans="2:6" ht="15.75" customHeight="1" x14ac:dyDescent="0.55000000000000004">
      <c r="B658" s="17"/>
      <c r="F658" s="8"/>
    </row>
    <row r="659" spans="2:6" ht="15.75" customHeight="1" x14ac:dyDescent="0.55000000000000004">
      <c r="B659" s="17"/>
      <c r="F659" s="8"/>
    </row>
    <row r="660" spans="2:6" ht="15.75" customHeight="1" x14ac:dyDescent="0.55000000000000004">
      <c r="B660" s="17"/>
      <c r="F660" s="8"/>
    </row>
    <row r="661" spans="2:6" ht="15.75" customHeight="1" x14ac:dyDescent="0.55000000000000004">
      <c r="B661" s="17"/>
      <c r="F661" s="8"/>
    </row>
    <row r="662" spans="2:6" ht="15.75" customHeight="1" x14ac:dyDescent="0.55000000000000004">
      <c r="B662" s="17"/>
      <c r="F662" s="8"/>
    </row>
    <row r="663" spans="2:6" ht="15.75" customHeight="1" x14ac:dyDescent="0.55000000000000004">
      <c r="B663" s="17"/>
      <c r="F663" s="8"/>
    </row>
    <row r="664" spans="2:6" ht="15.75" customHeight="1" x14ac:dyDescent="0.55000000000000004">
      <c r="B664" s="17"/>
      <c r="F664" s="8"/>
    </row>
    <row r="665" spans="2:6" ht="15.75" customHeight="1" x14ac:dyDescent="0.55000000000000004">
      <c r="B665" s="17"/>
      <c r="F665" s="8"/>
    </row>
    <row r="666" spans="2:6" ht="15.75" customHeight="1" x14ac:dyDescent="0.55000000000000004">
      <c r="B666" s="17"/>
      <c r="F666" s="8"/>
    </row>
    <row r="667" spans="2:6" ht="15.75" customHeight="1" x14ac:dyDescent="0.55000000000000004">
      <c r="B667" s="17"/>
      <c r="F667" s="8"/>
    </row>
    <row r="668" spans="2:6" ht="15.75" customHeight="1" x14ac:dyDescent="0.55000000000000004">
      <c r="B668" s="17"/>
      <c r="F668" s="8"/>
    </row>
    <row r="669" spans="2:6" ht="15.75" customHeight="1" x14ac:dyDescent="0.55000000000000004">
      <c r="B669" s="17"/>
      <c r="F669" s="8"/>
    </row>
    <row r="670" spans="2:6" ht="15.75" customHeight="1" x14ac:dyDescent="0.55000000000000004">
      <c r="B670" s="17"/>
      <c r="F670" s="8"/>
    </row>
    <row r="671" spans="2:6" ht="15.75" customHeight="1" x14ac:dyDescent="0.55000000000000004">
      <c r="B671" s="17"/>
      <c r="F671" s="8"/>
    </row>
    <row r="672" spans="2:6" ht="15.75" customHeight="1" x14ac:dyDescent="0.55000000000000004">
      <c r="B672" s="17"/>
      <c r="F672" s="8"/>
    </row>
    <row r="673" spans="2:6" ht="15.75" customHeight="1" x14ac:dyDescent="0.55000000000000004">
      <c r="B673" s="17"/>
      <c r="F673" s="8"/>
    </row>
    <row r="674" spans="2:6" ht="15.75" customHeight="1" x14ac:dyDescent="0.55000000000000004">
      <c r="B674" s="17"/>
      <c r="F674" s="8"/>
    </row>
    <row r="675" spans="2:6" ht="15.75" customHeight="1" x14ac:dyDescent="0.55000000000000004">
      <c r="B675" s="17"/>
      <c r="F675" s="8"/>
    </row>
    <row r="676" spans="2:6" ht="15.75" customHeight="1" x14ac:dyDescent="0.55000000000000004">
      <c r="B676" s="17"/>
      <c r="F676" s="8"/>
    </row>
    <row r="677" spans="2:6" ht="15.75" customHeight="1" x14ac:dyDescent="0.55000000000000004">
      <c r="B677" s="17"/>
      <c r="F677" s="8"/>
    </row>
    <row r="678" spans="2:6" ht="15.75" customHeight="1" x14ac:dyDescent="0.55000000000000004">
      <c r="B678" s="17"/>
      <c r="F678" s="8"/>
    </row>
    <row r="679" spans="2:6" ht="15.75" customHeight="1" x14ac:dyDescent="0.55000000000000004">
      <c r="B679" s="17"/>
      <c r="F679" s="8"/>
    </row>
    <row r="680" spans="2:6" ht="15.75" customHeight="1" x14ac:dyDescent="0.55000000000000004">
      <c r="B680" s="17"/>
      <c r="F680" s="8"/>
    </row>
    <row r="681" spans="2:6" ht="15.75" customHeight="1" x14ac:dyDescent="0.55000000000000004">
      <c r="B681" s="17"/>
      <c r="F681" s="8"/>
    </row>
    <row r="682" spans="2:6" ht="15.75" customHeight="1" x14ac:dyDescent="0.55000000000000004">
      <c r="B682" s="17"/>
      <c r="F682" s="8"/>
    </row>
    <row r="683" spans="2:6" ht="15.75" customHeight="1" x14ac:dyDescent="0.55000000000000004">
      <c r="B683" s="17"/>
      <c r="F683" s="8"/>
    </row>
    <row r="684" spans="2:6" ht="15.75" customHeight="1" x14ac:dyDescent="0.55000000000000004">
      <c r="B684" s="17"/>
      <c r="F684" s="8"/>
    </row>
    <row r="685" spans="2:6" ht="15.75" customHeight="1" x14ac:dyDescent="0.55000000000000004">
      <c r="B685" s="17"/>
      <c r="F685" s="8"/>
    </row>
    <row r="686" spans="2:6" ht="15.75" customHeight="1" x14ac:dyDescent="0.55000000000000004">
      <c r="B686" s="17"/>
      <c r="F686" s="8"/>
    </row>
    <row r="687" spans="2:6" ht="15.75" customHeight="1" x14ac:dyDescent="0.55000000000000004">
      <c r="B687" s="17"/>
      <c r="F687" s="8"/>
    </row>
    <row r="688" spans="2:6" ht="15.75" customHeight="1" x14ac:dyDescent="0.55000000000000004">
      <c r="B688" s="17"/>
      <c r="F688" s="8"/>
    </row>
    <row r="689" spans="2:6" ht="15.75" customHeight="1" x14ac:dyDescent="0.55000000000000004">
      <c r="B689" s="17"/>
      <c r="F689" s="8"/>
    </row>
    <row r="690" spans="2:6" ht="15.75" customHeight="1" x14ac:dyDescent="0.55000000000000004">
      <c r="B690" s="17"/>
      <c r="F690" s="8"/>
    </row>
    <row r="691" spans="2:6" ht="15.75" customHeight="1" x14ac:dyDescent="0.55000000000000004">
      <c r="B691" s="17"/>
      <c r="F691" s="8"/>
    </row>
    <row r="692" spans="2:6" ht="15.75" customHeight="1" x14ac:dyDescent="0.55000000000000004">
      <c r="B692" s="17"/>
      <c r="F692" s="8"/>
    </row>
    <row r="693" spans="2:6" ht="15.75" customHeight="1" x14ac:dyDescent="0.55000000000000004">
      <c r="B693" s="17"/>
      <c r="F693" s="8"/>
    </row>
    <row r="694" spans="2:6" ht="15.75" customHeight="1" x14ac:dyDescent="0.55000000000000004">
      <c r="B694" s="17"/>
      <c r="F694" s="8"/>
    </row>
    <row r="695" spans="2:6" ht="15.75" customHeight="1" x14ac:dyDescent="0.55000000000000004">
      <c r="B695" s="17"/>
      <c r="F695" s="8"/>
    </row>
    <row r="696" spans="2:6" ht="15.75" customHeight="1" x14ac:dyDescent="0.55000000000000004">
      <c r="B696" s="17"/>
      <c r="F696" s="8"/>
    </row>
    <row r="697" spans="2:6" ht="15.75" customHeight="1" x14ac:dyDescent="0.55000000000000004">
      <c r="B697" s="17"/>
      <c r="F697" s="8"/>
    </row>
    <row r="698" spans="2:6" ht="15.75" customHeight="1" x14ac:dyDescent="0.55000000000000004">
      <c r="B698" s="17"/>
      <c r="F698" s="8"/>
    </row>
    <row r="699" spans="2:6" ht="15.75" customHeight="1" x14ac:dyDescent="0.55000000000000004">
      <c r="B699" s="17"/>
      <c r="F699" s="8"/>
    </row>
    <row r="700" spans="2:6" ht="15.75" customHeight="1" x14ac:dyDescent="0.55000000000000004">
      <c r="B700" s="17"/>
      <c r="F700" s="8"/>
    </row>
    <row r="701" spans="2:6" ht="15.75" customHeight="1" x14ac:dyDescent="0.55000000000000004">
      <c r="B701" s="17"/>
      <c r="F701" s="8"/>
    </row>
    <row r="702" spans="2:6" ht="15.75" customHeight="1" x14ac:dyDescent="0.55000000000000004">
      <c r="B702" s="17"/>
      <c r="F702" s="8"/>
    </row>
    <row r="703" spans="2:6" ht="15.75" customHeight="1" x14ac:dyDescent="0.55000000000000004">
      <c r="B703" s="17"/>
      <c r="F703" s="8"/>
    </row>
    <row r="704" spans="2:6" ht="15.75" customHeight="1" x14ac:dyDescent="0.55000000000000004">
      <c r="B704" s="17"/>
      <c r="F704" s="8"/>
    </row>
    <row r="705" spans="2:6" ht="15.75" customHeight="1" x14ac:dyDescent="0.55000000000000004">
      <c r="B705" s="17"/>
      <c r="F705" s="8"/>
    </row>
    <row r="706" spans="2:6" ht="15.75" customHeight="1" x14ac:dyDescent="0.55000000000000004">
      <c r="B706" s="17"/>
      <c r="F706" s="8"/>
    </row>
    <row r="707" spans="2:6" ht="15.75" customHeight="1" x14ac:dyDescent="0.55000000000000004">
      <c r="B707" s="17"/>
      <c r="F707" s="8"/>
    </row>
    <row r="708" spans="2:6" ht="15.75" customHeight="1" x14ac:dyDescent="0.55000000000000004">
      <c r="B708" s="17"/>
      <c r="F708" s="8"/>
    </row>
    <row r="709" spans="2:6" ht="15.75" customHeight="1" x14ac:dyDescent="0.55000000000000004">
      <c r="B709" s="17"/>
      <c r="F709" s="8"/>
    </row>
    <row r="710" spans="2:6" ht="15.75" customHeight="1" x14ac:dyDescent="0.55000000000000004">
      <c r="B710" s="17"/>
      <c r="F710" s="8"/>
    </row>
    <row r="711" spans="2:6" ht="15.75" customHeight="1" x14ac:dyDescent="0.55000000000000004">
      <c r="B711" s="17"/>
      <c r="F711" s="8"/>
    </row>
    <row r="712" spans="2:6" ht="15.75" customHeight="1" x14ac:dyDescent="0.55000000000000004">
      <c r="B712" s="17"/>
      <c r="F712" s="8"/>
    </row>
    <row r="713" spans="2:6" ht="15.75" customHeight="1" x14ac:dyDescent="0.55000000000000004">
      <c r="B713" s="17"/>
      <c r="F713" s="8"/>
    </row>
    <row r="714" spans="2:6" ht="15.75" customHeight="1" x14ac:dyDescent="0.55000000000000004">
      <c r="B714" s="17"/>
      <c r="F714" s="8"/>
    </row>
    <row r="715" spans="2:6" ht="15.75" customHeight="1" x14ac:dyDescent="0.55000000000000004">
      <c r="B715" s="17"/>
      <c r="F715" s="8"/>
    </row>
    <row r="716" spans="2:6" ht="15.75" customHeight="1" x14ac:dyDescent="0.55000000000000004">
      <c r="B716" s="17"/>
      <c r="F716" s="8"/>
    </row>
    <row r="717" spans="2:6" ht="15.75" customHeight="1" x14ac:dyDescent="0.55000000000000004">
      <c r="B717" s="17"/>
      <c r="F717" s="8"/>
    </row>
    <row r="718" spans="2:6" ht="15.75" customHeight="1" x14ac:dyDescent="0.55000000000000004">
      <c r="B718" s="17"/>
      <c r="F718" s="8"/>
    </row>
    <row r="719" spans="2:6" ht="15.75" customHeight="1" x14ac:dyDescent="0.55000000000000004">
      <c r="B719" s="17"/>
      <c r="F719" s="8"/>
    </row>
    <row r="720" spans="2:6" ht="15.75" customHeight="1" x14ac:dyDescent="0.55000000000000004">
      <c r="B720" s="17"/>
      <c r="F720" s="8"/>
    </row>
    <row r="721" spans="2:6" ht="15.75" customHeight="1" x14ac:dyDescent="0.55000000000000004">
      <c r="B721" s="17"/>
      <c r="F721" s="8"/>
    </row>
    <row r="722" spans="2:6" ht="15.75" customHeight="1" x14ac:dyDescent="0.55000000000000004">
      <c r="B722" s="17"/>
      <c r="F722" s="8"/>
    </row>
    <row r="723" spans="2:6" ht="15.75" customHeight="1" x14ac:dyDescent="0.55000000000000004">
      <c r="B723" s="17"/>
      <c r="F723" s="8"/>
    </row>
    <row r="724" spans="2:6" ht="15.75" customHeight="1" x14ac:dyDescent="0.55000000000000004">
      <c r="B724" s="17"/>
      <c r="F724" s="8"/>
    </row>
    <row r="725" spans="2:6" ht="15.75" customHeight="1" x14ac:dyDescent="0.55000000000000004">
      <c r="B725" s="17"/>
      <c r="F725" s="8"/>
    </row>
    <row r="726" spans="2:6" ht="15.75" customHeight="1" x14ac:dyDescent="0.55000000000000004">
      <c r="B726" s="17"/>
      <c r="F726" s="8"/>
    </row>
    <row r="727" spans="2:6" ht="15.75" customHeight="1" x14ac:dyDescent="0.55000000000000004">
      <c r="B727" s="17"/>
      <c r="F727" s="8"/>
    </row>
    <row r="728" spans="2:6" ht="15.75" customHeight="1" x14ac:dyDescent="0.55000000000000004">
      <c r="B728" s="17"/>
      <c r="F728" s="8"/>
    </row>
    <row r="729" spans="2:6" ht="15.75" customHeight="1" x14ac:dyDescent="0.55000000000000004">
      <c r="B729" s="17"/>
      <c r="F729" s="8"/>
    </row>
    <row r="730" spans="2:6" ht="15.75" customHeight="1" x14ac:dyDescent="0.55000000000000004">
      <c r="B730" s="17"/>
      <c r="F730" s="8"/>
    </row>
    <row r="731" spans="2:6" ht="15.75" customHeight="1" x14ac:dyDescent="0.55000000000000004">
      <c r="B731" s="17"/>
      <c r="F731" s="8"/>
    </row>
    <row r="732" spans="2:6" ht="15.75" customHeight="1" x14ac:dyDescent="0.55000000000000004">
      <c r="B732" s="17"/>
      <c r="F732" s="8"/>
    </row>
    <row r="733" spans="2:6" ht="15.75" customHeight="1" x14ac:dyDescent="0.55000000000000004">
      <c r="B733" s="17"/>
      <c r="F733" s="8"/>
    </row>
    <row r="734" spans="2:6" ht="15.75" customHeight="1" x14ac:dyDescent="0.55000000000000004">
      <c r="B734" s="17"/>
      <c r="F734" s="8"/>
    </row>
    <row r="735" spans="2:6" ht="15.75" customHeight="1" x14ac:dyDescent="0.55000000000000004">
      <c r="B735" s="17"/>
      <c r="F735" s="8"/>
    </row>
    <row r="736" spans="2:6" ht="15.75" customHeight="1" x14ac:dyDescent="0.55000000000000004">
      <c r="B736" s="17"/>
      <c r="F736" s="8"/>
    </row>
    <row r="737" spans="2:6" ht="15.75" customHeight="1" x14ac:dyDescent="0.55000000000000004">
      <c r="B737" s="17"/>
      <c r="F737" s="8"/>
    </row>
    <row r="738" spans="2:6" ht="15.75" customHeight="1" x14ac:dyDescent="0.55000000000000004">
      <c r="B738" s="17"/>
      <c r="F738" s="8"/>
    </row>
    <row r="739" spans="2:6" ht="15.75" customHeight="1" x14ac:dyDescent="0.55000000000000004">
      <c r="B739" s="17"/>
      <c r="F739" s="8"/>
    </row>
    <row r="740" spans="2:6" ht="15.75" customHeight="1" x14ac:dyDescent="0.55000000000000004">
      <c r="B740" s="17"/>
      <c r="F740" s="8"/>
    </row>
    <row r="741" spans="2:6" ht="15.75" customHeight="1" x14ac:dyDescent="0.55000000000000004">
      <c r="B741" s="17"/>
      <c r="F741" s="8"/>
    </row>
    <row r="742" spans="2:6" ht="15.75" customHeight="1" x14ac:dyDescent="0.55000000000000004">
      <c r="B742" s="17"/>
      <c r="F742" s="8"/>
    </row>
    <row r="743" spans="2:6" ht="15.75" customHeight="1" x14ac:dyDescent="0.55000000000000004">
      <c r="B743" s="17"/>
      <c r="F743" s="8"/>
    </row>
    <row r="744" spans="2:6" ht="15.75" customHeight="1" x14ac:dyDescent="0.55000000000000004">
      <c r="B744" s="17"/>
      <c r="F744" s="8"/>
    </row>
    <row r="745" spans="2:6" ht="15.75" customHeight="1" x14ac:dyDescent="0.55000000000000004">
      <c r="B745" s="17"/>
      <c r="F745" s="8"/>
    </row>
    <row r="746" spans="2:6" ht="15.75" customHeight="1" x14ac:dyDescent="0.55000000000000004">
      <c r="B746" s="17"/>
      <c r="F746" s="8"/>
    </row>
    <row r="747" spans="2:6" ht="15.75" customHeight="1" x14ac:dyDescent="0.55000000000000004">
      <c r="B747" s="17"/>
      <c r="F747" s="8"/>
    </row>
    <row r="748" spans="2:6" ht="15.75" customHeight="1" x14ac:dyDescent="0.55000000000000004">
      <c r="B748" s="17"/>
      <c r="F748" s="8"/>
    </row>
    <row r="749" spans="2:6" ht="15.75" customHeight="1" x14ac:dyDescent="0.55000000000000004">
      <c r="B749" s="17"/>
      <c r="F749" s="8"/>
    </row>
    <row r="750" spans="2:6" ht="15.75" customHeight="1" x14ac:dyDescent="0.55000000000000004">
      <c r="B750" s="17"/>
      <c r="F750" s="8"/>
    </row>
    <row r="751" spans="2:6" ht="15.75" customHeight="1" x14ac:dyDescent="0.55000000000000004">
      <c r="B751" s="17"/>
      <c r="F751" s="8"/>
    </row>
    <row r="752" spans="2:6" ht="15.75" customHeight="1" x14ac:dyDescent="0.55000000000000004">
      <c r="B752" s="17"/>
      <c r="F752" s="8"/>
    </row>
    <row r="753" spans="2:6" ht="15.75" customHeight="1" x14ac:dyDescent="0.55000000000000004">
      <c r="B753" s="17"/>
      <c r="F753" s="8"/>
    </row>
    <row r="754" spans="2:6" ht="15.75" customHeight="1" x14ac:dyDescent="0.55000000000000004">
      <c r="B754" s="17"/>
      <c r="F754" s="8"/>
    </row>
    <row r="755" spans="2:6" ht="15.75" customHeight="1" x14ac:dyDescent="0.55000000000000004">
      <c r="B755" s="17"/>
      <c r="F755" s="8"/>
    </row>
    <row r="756" spans="2:6" ht="15.75" customHeight="1" x14ac:dyDescent="0.55000000000000004">
      <c r="B756" s="17"/>
      <c r="F756" s="8"/>
    </row>
    <row r="757" spans="2:6" ht="15.75" customHeight="1" x14ac:dyDescent="0.55000000000000004">
      <c r="B757" s="17"/>
      <c r="F757" s="8"/>
    </row>
    <row r="758" spans="2:6" ht="15.75" customHeight="1" x14ac:dyDescent="0.55000000000000004">
      <c r="B758" s="17"/>
      <c r="F758" s="8"/>
    </row>
    <row r="759" spans="2:6" ht="15.75" customHeight="1" x14ac:dyDescent="0.55000000000000004">
      <c r="B759" s="17"/>
      <c r="F759" s="8"/>
    </row>
    <row r="760" spans="2:6" ht="15.75" customHeight="1" x14ac:dyDescent="0.55000000000000004">
      <c r="B760" s="17"/>
      <c r="F760" s="8"/>
    </row>
    <row r="761" spans="2:6" ht="15.75" customHeight="1" x14ac:dyDescent="0.55000000000000004">
      <c r="B761" s="17"/>
      <c r="F761" s="8"/>
    </row>
    <row r="762" spans="2:6" ht="15.75" customHeight="1" x14ac:dyDescent="0.55000000000000004">
      <c r="B762" s="17"/>
      <c r="F762" s="8"/>
    </row>
    <row r="763" spans="2:6" ht="15.75" customHeight="1" x14ac:dyDescent="0.55000000000000004">
      <c r="B763" s="17"/>
      <c r="F763" s="8"/>
    </row>
    <row r="764" spans="2:6" ht="15.75" customHeight="1" x14ac:dyDescent="0.55000000000000004">
      <c r="B764" s="17"/>
      <c r="F764" s="8"/>
    </row>
    <row r="765" spans="2:6" ht="15.75" customHeight="1" x14ac:dyDescent="0.55000000000000004">
      <c r="B765" s="17"/>
      <c r="F765" s="8"/>
    </row>
    <row r="766" spans="2:6" ht="15.75" customHeight="1" x14ac:dyDescent="0.55000000000000004">
      <c r="B766" s="17"/>
      <c r="F766" s="8"/>
    </row>
    <row r="767" spans="2:6" ht="15.75" customHeight="1" x14ac:dyDescent="0.55000000000000004">
      <c r="B767" s="17"/>
      <c r="F767" s="8"/>
    </row>
    <row r="768" spans="2:6" ht="15.75" customHeight="1" x14ac:dyDescent="0.55000000000000004">
      <c r="B768" s="17"/>
      <c r="F768" s="8"/>
    </row>
    <row r="769" spans="2:6" ht="15.75" customHeight="1" x14ac:dyDescent="0.55000000000000004">
      <c r="B769" s="17"/>
      <c r="F769" s="8"/>
    </row>
    <row r="770" spans="2:6" ht="15.75" customHeight="1" x14ac:dyDescent="0.55000000000000004">
      <c r="B770" s="17"/>
      <c r="F770" s="8"/>
    </row>
    <row r="771" spans="2:6" ht="15.75" customHeight="1" x14ac:dyDescent="0.55000000000000004">
      <c r="B771" s="17"/>
      <c r="F771" s="8"/>
    </row>
    <row r="772" spans="2:6" ht="15.75" customHeight="1" x14ac:dyDescent="0.55000000000000004">
      <c r="B772" s="17"/>
      <c r="F772" s="8"/>
    </row>
    <row r="773" spans="2:6" ht="15.75" customHeight="1" x14ac:dyDescent="0.55000000000000004">
      <c r="B773" s="17"/>
      <c r="F773" s="8"/>
    </row>
    <row r="774" spans="2:6" ht="15.75" customHeight="1" x14ac:dyDescent="0.55000000000000004">
      <c r="B774" s="17"/>
      <c r="F774" s="8"/>
    </row>
    <row r="775" spans="2:6" ht="15.75" customHeight="1" x14ac:dyDescent="0.55000000000000004">
      <c r="B775" s="17"/>
      <c r="F775" s="8"/>
    </row>
    <row r="776" spans="2:6" ht="15.75" customHeight="1" x14ac:dyDescent="0.55000000000000004">
      <c r="B776" s="17"/>
      <c r="F776" s="8"/>
    </row>
    <row r="777" spans="2:6" ht="15.75" customHeight="1" x14ac:dyDescent="0.55000000000000004">
      <c r="B777" s="17"/>
      <c r="F777" s="8"/>
    </row>
    <row r="778" spans="2:6" ht="15.75" customHeight="1" x14ac:dyDescent="0.55000000000000004">
      <c r="B778" s="17"/>
      <c r="F778" s="8"/>
    </row>
    <row r="779" spans="2:6" ht="15.75" customHeight="1" x14ac:dyDescent="0.55000000000000004">
      <c r="B779" s="17"/>
      <c r="F779" s="8"/>
    </row>
    <row r="780" spans="2:6" ht="15.75" customHeight="1" x14ac:dyDescent="0.55000000000000004">
      <c r="B780" s="17"/>
      <c r="F780" s="8"/>
    </row>
    <row r="781" spans="2:6" ht="15.75" customHeight="1" x14ac:dyDescent="0.55000000000000004">
      <c r="B781" s="17"/>
      <c r="F781" s="8"/>
    </row>
    <row r="782" spans="2:6" ht="15.75" customHeight="1" x14ac:dyDescent="0.55000000000000004">
      <c r="B782" s="17"/>
      <c r="F782" s="8"/>
    </row>
    <row r="783" spans="2:6" ht="15.75" customHeight="1" x14ac:dyDescent="0.55000000000000004">
      <c r="B783" s="17"/>
      <c r="F783" s="8"/>
    </row>
    <row r="784" spans="2:6" ht="15.75" customHeight="1" x14ac:dyDescent="0.55000000000000004">
      <c r="B784" s="17"/>
      <c r="F784" s="8"/>
    </row>
    <row r="785" spans="2:6" ht="15.75" customHeight="1" x14ac:dyDescent="0.55000000000000004">
      <c r="B785" s="17"/>
      <c r="F785" s="8"/>
    </row>
    <row r="786" spans="2:6" ht="15.75" customHeight="1" x14ac:dyDescent="0.55000000000000004">
      <c r="B786" s="17"/>
      <c r="F786" s="8"/>
    </row>
    <row r="787" spans="2:6" ht="15.75" customHeight="1" x14ac:dyDescent="0.55000000000000004">
      <c r="B787" s="17"/>
      <c r="F787" s="8"/>
    </row>
    <row r="788" spans="2:6" ht="15.75" customHeight="1" x14ac:dyDescent="0.55000000000000004">
      <c r="B788" s="17"/>
      <c r="F788" s="8"/>
    </row>
    <row r="789" spans="2:6" ht="15.75" customHeight="1" x14ac:dyDescent="0.55000000000000004">
      <c r="B789" s="17"/>
      <c r="F789" s="8"/>
    </row>
    <row r="790" spans="2:6" ht="15.75" customHeight="1" x14ac:dyDescent="0.55000000000000004">
      <c r="B790" s="17"/>
      <c r="F790" s="8"/>
    </row>
    <row r="791" spans="2:6" ht="15.75" customHeight="1" x14ac:dyDescent="0.55000000000000004">
      <c r="B791" s="17"/>
      <c r="F791" s="8"/>
    </row>
    <row r="792" spans="2:6" ht="15.75" customHeight="1" x14ac:dyDescent="0.55000000000000004">
      <c r="B792" s="17"/>
      <c r="F792" s="8"/>
    </row>
    <row r="793" spans="2:6" ht="15.75" customHeight="1" x14ac:dyDescent="0.55000000000000004">
      <c r="B793" s="17"/>
      <c r="F793" s="8"/>
    </row>
    <row r="794" spans="2:6" ht="15.75" customHeight="1" x14ac:dyDescent="0.55000000000000004">
      <c r="B794" s="17"/>
      <c r="F794" s="8"/>
    </row>
    <row r="795" spans="2:6" ht="15.75" customHeight="1" x14ac:dyDescent="0.55000000000000004">
      <c r="B795" s="17"/>
      <c r="F795" s="8"/>
    </row>
    <row r="796" spans="2:6" ht="15.75" customHeight="1" x14ac:dyDescent="0.55000000000000004">
      <c r="B796" s="17"/>
      <c r="F796" s="8"/>
    </row>
    <row r="797" spans="2:6" ht="15.75" customHeight="1" x14ac:dyDescent="0.55000000000000004">
      <c r="B797" s="17"/>
      <c r="F797" s="8"/>
    </row>
    <row r="798" spans="2:6" ht="15.75" customHeight="1" x14ac:dyDescent="0.55000000000000004">
      <c r="B798" s="17"/>
      <c r="F798" s="8"/>
    </row>
    <row r="799" spans="2:6" ht="15.75" customHeight="1" x14ac:dyDescent="0.55000000000000004">
      <c r="B799" s="17"/>
      <c r="F799" s="8"/>
    </row>
    <row r="800" spans="2:6" ht="15.75" customHeight="1" x14ac:dyDescent="0.55000000000000004">
      <c r="B800" s="17"/>
      <c r="F800" s="8"/>
    </row>
    <row r="801" spans="2:6" ht="15.75" customHeight="1" x14ac:dyDescent="0.55000000000000004">
      <c r="B801" s="17"/>
      <c r="F801" s="8"/>
    </row>
    <row r="802" spans="2:6" ht="15.75" customHeight="1" x14ac:dyDescent="0.55000000000000004">
      <c r="B802" s="17"/>
      <c r="F802" s="8"/>
    </row>
    <row r="803" spans="2:6" ht="15.75" customHeight="1" x14ac:dyDescent="0.55000000000000004">
      <c r="B803" s="17"/>
      <c r="F803" s="8"/>
    </row>
    <row r="804" spans="2:6" ht="15.75" customHeight="1" x14ac:dyDescent="0.55000000000000004">
      <c r="B804" s="17"/>
      <c r="F804" s="8"/>
    </row>
    <row r="805" spans="2:6" ht="15.75" customHeight="1" x14ac:dyDescent="0.55000000000000004">
      <c r="B805" s="17"/>
      <c r="F805" s="8"/>
    </row>
    <row r="806" spans="2:6" ht="15.75" customHeight="1" x14ac:dyDescent="0.55000000000000004">
      <c r="B806" s="17"/>
      <c r="F806" s="8"/>
    </row>
    <row r="807" spans="2:6" ht="15.75" customHeight="1" x14ac:dyDescent="0.55000000000000004">
      <c r="B807" s="17"/>
      <c r="F807" s="8"/>
    </row>
    <row r="808" spans="2:6" ht="15.75" customHeight="1" x14ac:dyDescent="0.55000000000000004">
      <c r="B808" s="17"/>
      <c r="F808" s="8"/>
    </row>
    <row r="809" spans="2:6" ht="15.75" customHeight="1" x14ac:dyDescent="0.55000000000000004">
      <c r="B809" s="17"/>
      <c r="F809" s="8"/>
    </row>
    <row r="810" spans="2:6" ht="15.75" customHeight="1" x14ac:dyDescent="0.55000000000000004">
      <c r="B810" s="17"/>
      <c r="F810" s="8"/>
    </row>
    <row r="811" spans="2:6" ht="15.75" customHeight="1" x14ac:dyDescent="0.55000000000000004">
      <c r="B811" s="17"/>
      <c r="F811" s="8"/>
    </row>
    <row r="812" spans="2:6" ht="15.75" customHeight="1" x14ac:dyDescent="0.55000000000000004">
      <c r="B812" s="17"/>
      <c r="F812" s="8"/>
    </row>
    <row r="813" spans="2:6" ht="15.75" customHeight="1" x14ac:dyDescent="0.55000000000000004">
      <c r="B813" s="17"/>
      <c r="F813" s="8"/>
    </row>
    <row r="814" spans="2:6" ht="15.75" customHeight="1" x14ac:dyDescent="0.55000000000000004">
      <c r="B814" s="17"/>
      <c r="F814" s="8"/>
    </row>
    <row r="815" spans="2:6" ht="15.75" customHeight="1" x14ac:dyDescent="0.55000000000000004">
      <c r="B815" s="17"/>
      <c r="F815" s="8"/>
    </row>
    <row r="816" spans="2:6" ht="15.75" customHeight="1" x14ac:dyDescent="0.55000000000000004">
      <c r="B816" s="17"/>
      <c r="F816" s="8"/>
    </row>
    <row r="817" spans="2:6" ht="15.75" customHeight="1" x14ac:dyDescent="0.55000000000000004">
      <c r="B817" s="17"/>
      <c r="F817" s="8"/>
    </row>
    <row r="818" spans="2:6" ht="15.75" customHeight="1" x14ac:dyDescent="0.55000000000000004">
      <c r="B818" s="17"/>
      <c r="F818" s="8"/>
    </row>
    <row r="819" spans="2:6" ht="15.75" customHeight="1" x14ac:dyDescent="0.55000000000000004">
      <c r="B819" s="17"/>
      <c r="F819" s="8"/>
    </row>
    <row r="820" spans="2:6" ht="15.75" customHeight="1" x14ac:dyDescent="0.55000000000000004">
      <c r="B820" s="17"/>
      <c r="F820" s="8"/>
    </row>
    <row r="821" spans="2:6" ht="15.75" customHeight="1" x14ac:dyDescent="0.55000000000000004">
      <c r="B821" s="17"/>
      <c r="F821" s="8"/>
    </row>
    <row r="822" spans="2:6" ht="15.75" customHeight="1" x14ac:dyDescent="0.55000000000000004">
      <c r="B822" s="17"/>
      <c r="F822" s="8"/>
    </row>
    <row r="823" spans="2:6" ht="15.75" customHeight="1" x14ac:dyDescent="0.55000000000000004">
      <c r="B823" s="17"/>
      <c r="F823" s="8"/>
    </row>
    <row r="824" spans="2:6" ht="15.75" customHeight="1" x14ac:dyDescent="0.55000000000000004">
      <c r="B824" s="17"/>
      <c r="F824" s="8"/>
    </row>
    <row r="825" spans="2:6" ht="15.75" customHeight="1" x14ac:dyDescent="0.55000000000000004">
      <c r="B825" s="17"/>
      <c r="F825" s="8"/>
    </row>
    <row r="826" spans="2:6" ht="15.75" customHeight="1" x14ac:dyDescent="0.55000000000000004">
      <c r="B826" s="17"/>
      <c r="F826" s="8"/>
    </row>
    <row r="827" spans="2:6" ht="15.75" customHeight="1" x14ac:dyDescent="0.55000000000000004">
      <c r="B827" s="17"/>
      <c r="F827" s="8"/>
    </row>
    <row r="828" spans="2:6" ht="15.75" customHeight="1" x14ac:dyDescent="0.55000000000000004">
      <c r="B828" s="17"/>
      <c r="F828" s="8"/>
    </row>
    <row r="829" spans="2:6" ht="15.75" customHeight="1" x14ac:dyDescent="0.55000000000000004">
      <c r="B829" s="17"/>
      <c r="F829" s="8"/>
    </row>
    <row r="830" spans="2:6" ht="15.75" customHeight="1" x14ac:dyDescent="0.55000000000000004">
      <c r="B830" s="17"/>
      <c r="F830" s="8"/>
    </row>
    <row r="831" spans="2:6" ht="15.75" customHeight="1" x14ac:dyDescent="0.55000000000000004">
      <c r="B831" s="17"/>
      <c r="F831" s="8"/>
    </row>
    <row r="832" spans="2:6" ht="15.75" customHeight="1" x14ac:dyDescent="0.55000000000000004">
      <c r="B832" s="17"/>
      <c r="F832" s="8"/>
    </row>
    <row r="833" spans="2:6" ht="15.75" customHeight="1" x14ac:dyDescent="0.55000000000000004">
      <c r="B833" s="17"/>
      <c r="F833" s="8"/>
    </row>
    <row r="834" spans="2:6" ht="15.75" customHeight="1" x14ac:dyDescent="0.55000000000000004">
      <c r="B834" s="17"/>
      <c r="F834" s="8"/>
    </row>
    <row r="835" spans="2:6" ht="15.75" customHeight="1" x14ac:dyDescent="0.55000000000000004">
      <c r="B835" s="17"/>
      <c r="F835" s="8"/>
    </row>
    <row r="836" spans="2:6" ht="15.75" customHeight="1" x14ac:dyDescent="0.55000000000000004">
      <c r="B836" s="17"/>
      <c r="F836" s="8"/>
    </row>
    <row r="837" spans="2:6" ht="15.75" customHeight="1" x14ac:dyDescent="0.55000000000000004">
      <c r="B837" s="17"/>
      <c r="F837" s="8"/>
    </row>
    <row r="838" spans="2:6" ht="15.75" customHeight="1" x14ac:dyDescent="0.55000000000000004">
      <c r="B838" s="17"/>
      <c r="F838" s="8"/>
    </row>
    <row r="839" spans="2:6" ht="15.75" customHeight="1" x14ac:dyDescent="0.55000000000000004">
      <c r="B839" s="17"/>
      <c r="F839" s="8"/>
    </row>
    <row r="840" spans="2:6" ht="15.75" customHeight="1" x14ac:dyDescent="0.55000000000000004">
      <c r="B840" s="17"/>
      <c r="F840" s="8"/>
    </row>
    <row r="841" spans="2:6" ht="15.75" customHeight="1" x14ac:dyDescent="0.55000000000000004">
      <c r="B841" s="17"/>
      <c r="F841" s="8"/>
    </row>
    <row r="842" spans="2:6" ht="15.75" customHeight="1" x14ac:dyDescent="0.55000000000000004">
      <c r="B842" s="17"/>
      <c r="F842" s="8"/>
    </row>
    <row r="843" spans="2:6" ht="15.75" customHeight="1" x14ac:dyDescent="0.55000000000000004">
      <c r="B843" s="17"/>
      <c r="F843" s="8"/>
    </row>
    <row r="844" spans="2:6" ht="15.75" customHeight="1" x14ac:dyDescent="0.55000000000000004">
      <c r="B844" s="17"/>
      <c r="F844" s="8"/>
    </row>
    <row r="845" spans="2:6" ht="15.75" customHeight="1" x14ac:dyDescent="0.55000000000000004">
      <c r="B845" s="17"/>
      <c r="F845" s="8"/>
    </row>
    <row r="846" spans="2:6" ht="15.75" customHeight="1" x14ac:dyDescent="0.55000000000000004">
      <c r="B846" s="17"/>
      <c r="F846" s="8"/>
    </row>
    <row r="847" spans="2:6" ht="15.75" customHeight="1" x14ac:dyDescent="0.55000000000000004">
      <c r="B847" s="17"/>
      <c r="F847" s="8"/>
    </row>
    <row r="848" spans="2:6" ht="15.75" customHeight="1" x14ac:dyDescent="0.55000000000000004">
      <c r="B848" s="17"/>
      <c r="F848" s="8"/>
    </row>
    <row r="849" spans="2:6" ht="15.75" customHeight="1" x14ac:dyDescent="0.55000000000000004">
      <c r="B849" s="17"/>
      <c r="F849" s="8"/>
    </row>
    <row r="850" spans="2:6" ht="15.75" customHeight="1" x14ac:dyDescent="0.55000000000000004">
      <c r="B850" s="17"/>
      <c r="F850" s="8"/>
    </row>
    <row r="851" spans="2:6" ht="15.75" customHeight="1" x14ac:dyDescent="0.55000000000000004">
      <c r="B851" s="17"/>
      <c r="F851" s="8"/>
    </row>
    <row r="852" spans="2:6" ht="15.75" customHeight="1" x14ac:dyDescent="0.55000000000000004">
      <c r="B852" s="17"/>
      <c r="F852" s="8"/>
    </row>
    <row r="853" spans="2:6" ht="15.75" customHeight="1" x14ac:dyDescent="0.55000000000000004">
      <c r="B853" s="17"/>
      <c r="F853" s="8"/>
    </row>
    <row r="854" spans="2:6" ht="15.75" customHeight="1" x14ac:dyDescent="0.55000000000000004">
      <c r="B854" s="17"/>
      <c r="F854" s="8"/>
    </row>
    <row r="855" spans="2:6" ht="15.75" customHeight="1" x14ac:dyDescent="0.55000000000000004">
      <c r="B855" s="17"/>
      <c r="F855" s="8"/>
    </row>
    <row r="856" spans="2:6" ht="15.75" customHeight="1" x14ac:dyDescent="0.55000000000000004">
      <c r="B856" s="17"/>
      <c r="F856" s="8"/>
    </row>
    <row r="857" spans="2:6" ht="15.75" customHeight="1" x14ac:dyDescent="0.55000000000000004">
      <c r="B857" s="17"/>
      <c r="F857" s="8"/>
    </row>
    <row r="858" spans="2:6" ht="15.75" customHeight="1" x14ac:dyDescent="0.55000000000000004">
      <c r="B858" s="17"/>
      <c r="F858" s="8"/>
    </row>
    <row r="859" spans="2:6" ht="15.75" customHeight="1" x14ac:dyDescent="0.55000000000000004">
      <c r="B859" s="17"/>
      <c r="F859" s="8"/>
    </row>
    <row r="860" spans="2:6" ht="15.75" customHeight="1" x14ac:dyDescent="0.55000000000000004">
      <c r="B860" s="17"/>
      <c r="F860" s="8"/>
    </row>
    <row r="861" spans="2:6" ht="15.75" customHeight="1" x14ac:dyDescent="0.55000000000000004">
      <c r="B861" s="17"/>
      <c r="F861" s="8"/>
    </row>
    <row r="862" spans="2:6" ht="15.75" customHeight="1" x14ac:dyDescent="0.55000000000000004">
      <c r="B862" s="17"/>
      <c r="F862" s="8"/>
    </row>
    <row r="863" spans="2:6" ht="15.75" customHeight="1" x14ac:dyDescent="0.55000000000000004">
      <c r="B863" s="17"/>
      <c r="F863" s="8"/>
    </row>
    <row r="864" spans="2:6" ht="15.75" customHeight="1" x14ac:dyDescent="0.55000000000000004">
      <c r="B864" s="17"/>
      <c r="F864" s="8"/>
    </row>
    <row r="865" spans="2:6" ht="15.75" customHeight="1" x14ac:dyDescent="0.55000000000000004">
      <c r="B865" s="17"/>
      <c r="F865" s="8"/>
    </row>
    <row r="866" spans="2:6" ht="15.75" customHeight="1" x14ac:dyDescent="0.55000000000000004">
      <c r="B866" s="17"/>
      <c r="F866" s="8"/>
    </row>
    <row r="867" spans="2:6" ht="15.75" customHeight="1" x14ac:dyDescent="0.55000000000000004">
      <c r="B867" s="17"/>
      <c r="F867" s="8"/>
    </row>
    <row r="868" spans="2:6" ht="15.75" customHeight="1" x14ac:dyDescent="0.55000000000000004">
      <c r="B868" s="17"/>
      <c r="F868" s="8"/>
    </row>
    <row r="869" spans="2:6" ht="15.75" customHeight="1" x14ac:dyDescent="0.55000000000000004">
      <c r="B869" s="17"/>
      <c r="F869" s="8"/>
    </row>
    <row r="870" spans="2:6" ht="15.75" customHeight="1" x14ac:dyDescent="0.55000000000000004">
      <c r="B870" s="17"/>
      <c r="F870" s="8"/>
    </row>
    <row r="871" spans="2:6" ht="15.75" customHeight="1" x14ac:dyDescent="0.55000000000000004">
      <c r="B871" s="17"/>
      <c r="F871" s="8"/>
    </row>
    <row r="872" spans="2:6" ht="15.75" customHeight="1" x14ac:dyDescent="0.55000000000000004">
      <c r="B872" s="17"/>
      <c r="F872" s="8"/>
    </row>
    <row r="873" spans="2:6" ht="15.75" customHeight="1" x14ac:dyDescent="0.55000000000000004">
      <c r="B873" s="17"/>
      <c r="F873" s="8"/>
    </row>
    <row r="874" spans="2:6" ht="15.75" customHeight="1" x14ac:dyDescent="0.55000000000000004">
      <c r="B874" s="17"/>
      <c r="F874" s="8"/>
    </row>
    <row r="875" spans="2:6" ht="15.75" customHeight="1" x14ac:dyDescent="0.55000000000000004">
      <c r="B875" s="17"/>
      <c r="F875" s="8"/>
    </row>
    <row r="876" spans="2:6" ht="15.75" customHeight="1" x14ac:dyDescent="0.55000000000000004">
      <c r="B876" s="17"/>
      <c r="F876" s="8"/>
    </row>
    <row r="877" spans="2:6" ht="15.75" customHeight="1" x14ac:dyDescent="0.55000000000000004">
      <c r="B877" s="17"/>
      <c r="F877" s="8"/>
    </row>
    <row r="878" spans="2:6" ht="15.75" customHeight="1" x14ac:dyDescent="0.55000000000000004">
      <c r="B878" s="17"/>
      <c r="F878" s="8"/>
    </row>
    <row r="879" spans="2:6" ht="15.75" customHeight="1" x14ac:dyDescent="0.55000000000000004">
      <c r="B879" s="17"/>
      <c r="F879" s="8"/>
    </row>
    <row r="880" spans="2:6" ht="15.75" customHeight="1" x14ac:dyDescent="0.55000000000000004">
      <c r="B880" s="17"/>
      <c r="F880" s="8"/>
    </row>
    <row r="881" spans="2:6" ht="15.75" customHeight="1" x14ac:dyDescent="0.55000000000000004">
      <c r="B881" s="17"/>
      <c r="F881" s="8"/>
    </row>
    <row r="882" spans="2:6" ht="15.75" customHeight="1" x14ac:dyDescent="0.55000000000000004">
      <c r="B882" s="17"/>
      <c r="F882" s="8"/>
    </row>
    <row r="883" spans="2:6" ht="15.75" customHeight="1" x14ac:dyDescent="0.55000000000000004">
      <c r="B883" s="17"/>
      <c r="F883" s="8"/>
    </row>
    <row r="884" spans="2:6" ht="15.75" customHeight="1" x14ac:dyDescent="0.55000000000000004">
      <c r="B884" s="17"/>
      <c r="F884" s="8"/>
    </row>
    <row r="885" spans="2:6" ht="15.75" customHeight="1" x14ac:dyDescent="0.55000000000000004">
      <c r="B885" s="17"/>
      <c r="F885" s="8"/>
    </row>
    <row r="886" spans="2:6" ht="15.75" customHeight="1" x14ac:dyDescent="0.55000000000000004">
      <c r="B886" s="17"/>
      <c r="F886" s="8"/>
    </row>
    <row r="887" spans="2:6" ht="15.75" customHeight="1" x14ac:dyDescent="0.55000000000000004">
      <c r="B887" s="17"/>
      <c r="F887" s="8"/>
    </row>
    <row r="888" spans="2:6" ht="15.75" customHeight="1" x14ac:dyDescent="0.55000000000000004">
      <c r="B888" s="17"/>
      <c r="F888" s="8"/>
    </row>
    <row r="889" spans="2:6" ht="15.75" customHeight="1" x14ac:dyDescent="0.55000000000000004">
      <c r="B889" s="17"/>
      <c r="F889" s="8"/>
    </row>
    <row r="890" spans="2:6" ht="15.75" customHeight="1" x14ac:dyDescent="0.55000000000000004">
      <c r="B890" s="17"/>
      <c r="F890" s="8"/>
    </row>
    <row r="891" spans="2:6" ht="15.75" customHeight="1" x14ac:dyDescent="0.55000000000000004">
      <c r="B891" s="17"/>
      <c r="F891" s="8"/>
    </row>
    <row r="892" spans="2:6" ht="15.75" customHeight="1" x14ac:dyDescent="0.55000000000000004">
      <c r="B892" s="17"/>
      <c r="F892" s="8"/>
    </row>
    <row r="893" spans="2:6" ht="15.75" customHeight="1" x14ac:dyDescent="0.55000000000000004">
      <c r="B893" s="17"/>
      <c r="F893" s="8"/>
    </row>
    <row r="894" spans="2:6" ht="15.75" customHeight="1" x14ac:dyDescent="0.55000000000000004">
      <c r="B894" s="17"/>
      <c r="F894" s="8"/>
    </row>
    <row r="895" spans="2:6" ht="15.75" customHeight="1" x14ac:dyDescent="0.55000000000000004">
      <c r="B895" s="17"/>
      <c r="F895" s="8"/>
    </row>
    <row r="896" spans="2:6" ht="15.75" customHeight="1" x14ac:dyDescent="0.55000000000000004">
      <c r="B896" s="17"/>
      <c r="F896" s="8"/>
    </row>
    <row r="897" spans="2:6" ht="15.75" customHeight="1" x14ac:dyDescent="0.55000000000000004">
      <c r="B897" s="17"/>
      <c r="F897" s="8"/>
    </row>
    <row r="898" spans="2:6" ht="15.75" customHeight="1" x14ac:dyDescent="0.55000000000000004">
      <c r="B898" s="17"/>
      <c r="F898" s="8"/>
    </row>
    <row r="899" spans="2:6" ht="15.75" customHeight="1" x14ac:dyDescent="0.55000000000000004">
      <c r="B899" s="17"/>
      <c r="F899" s="8"/>
    </row>
    <row r="900" spans="2:6" ht="15.75" customHeight="1" x14ac:dyDescent="0.55000000000000004">
      <c r="B900" s="17"/>
      <c r="F900" s="8"/>
    </row>
    <row r="901" spans="2:6" ht="15.75" customHeight="1" x14ac:dyDescent="0.55000000000000004">
      <c r="B901" s="17"/>
      <c r="F901" s="8"/>
    </row>
    <row r="902" spans="2:6" ht="15.75" customHeight="1" x14ac:dyDescent="0.55000000000000004">
      <c r="B902" s="17"/>
      <c r="F902" s="8"/>
    </row>
    <row r="903" spans="2:6" ht="15.75" customHeight="1" x14ac:dyDescent="0.55000000000000004">
      <c r="B903" s="17"/>
      <c r="F903" s="8"/>
    </row>
    <row r="904" spans="2:6" ht="15.75" customHeight="1" x14ac:dyDescent="0.55000000000000004">
      <c r="B904" s="17"/>
      <c r="F904" s="8"/>
    </row>
    <row r="905" spans="2:6" ht="15.75" customHeight="1" x14ac:dyDescent="0.55000000000000004">
      <c r="B905" s="17"/>
      <c r="F905" s="8"/>
    </row>
    <row r="906" spans="2:6" ht="15.75" customHeight="1" x14ac:dyDescent="0.55000000000000004">
      <c r="B906" s="17"/>
      <c r="F906" s="8"/>
    </row>
    <row r="907" spans="2:6" ht="15.75" customHeight="1" x14ac:dyDescent="0.55000000000000004">
      <c r="B907" s="17"/>
      <c r="F907" s="8"/>
    </row>
    <row r="908" spans="2:6" ht="15.75" customHeight="1" x14ac:dyDescent="0.55000000000000004">
      <c r="B908" s="17"/>
      <c r="F908" s="8"/>
    </row>
    <row r="909" spans="2:6" ht="15.75" customHeight="1" x14ac:dyDescent="0.55000000000000004">
      <c r="B909" s="17"/>
      <c r="F909" s="8"/>
    </row>
    <row r="910" spans="2:6" ht="15.75" customHeight="1" x14ac:dyDescent="0.55000000000000004">
      <c r="B910" s="17"/>
      <c r="F910" s="8"/>
    </row>
    <row r="911" spans="2:6" ht="15.75" customHeight="1" x14ac:dyDescent="0.55000000000000004">
      <c r="B911" s="17"/>
      <c r="F911" s="8"/>
    </row>
    <row r="912" spans="2:6" ht="15.75" customHeight="1" x14ac:dyDescent="0.55000000000000004">
      <c r="B912" s="17"/>
      <c r="F912" s="8"/>
    </row>
    <row r="913" spans="2:6" ht="15.75" customHeight="1" x14ac:dyDescent="0.55000000000000004">
      <c r="B913" s="17"/>
      <c r="F913" s="8"/>
    </row>
    <row r="914" spans="2:6" ht="15.75" customHeight="1" x14ac:dyDescent="0.55000000000000004">
      <c r="B914" s="17"/>
      <c r="F914" s="8"/>
    </row>
    <row r="915" spans="2:6" ht="15.75" customHeight="1" x14ac:dyDescent="0.55000000000000004">
      <c r="B915" s="17"/>
      <c r="F915" s="8"/>
    </row>
    <row r="916" spans="2:6" ht="15.75" customHeight="1" x14ac:dyDescent="0.55000000000000004">
      <c r="B916" s="17"/>
      <c r="F916" s="8"/>
    </row>
    <row r="917" spans="2:6" ht="15.75" customHeight="1" x14ac:dyDescent="0.55000000000000004">
      <c r="B917" s="17"/>
      <c r="F917" s="8"/>
    </row>
    <row r="918" spans="2:6" ht="15.75" customHeight="1" x14ac:dyDescent="0.55000000000000004">
      <c r="B918" s="17"/>
      <c r="F918" s="8"/>
    </row>
    <row r="919" spans="2:6" ht="15.75" customHeight="1" x14ac:dyDescent="0.55000000000000004">
      <c r="B919" s="17"/>
      <c r="F919" s="8"/>
    </row>
    <row r="920" spans="2:6" ht="15.75" customHeight="1" x14ac:dyDescent="0.55000000000000004">
      <c r="B920" s="17"/>
      <c r="F920" s="8"/>
    </row>
    <row r="921" spans="2:6" ht="15.75" customHeight="1" x14ac:dyDescent="0.55000000000000004">
      <c r="B921" s="17"/>
      <c r="F921" s="8"/>
    </row>
    <row r="922" spans="2:6" ht="15.75" customHeight="1" x14ac:dyDescent="0.55000000000000004">
      <c r="B922" s="17"/>
      <c r="F922" s="8"/>
    </row>
    <row r="923" spans="2:6" ht="15.75" customHeight="1" x14ac:dyDescent="0.55000000000000004">
      <c r="B923" s="17"/>
      <c r="F923" s="8"/>
    </row>
    <row r="924" spans="2:6" ht="15.75" customHeight="1" x14ac:dyDescent="0.55000000000000004">
      <c r="B924" s="17"/>
      <c r="F924" s="8"/>
    </row>
    <row r="925" spans="2:6" ht="15.75" customHeight="1" x14ac:dyDescent="0.55000000000000004">
      <c r="B925" s="17"/>
      <c r="F925" s="8"/>
    </row>
    <row r="926" spans="2:6" ht="15.75" customHeight="1" x14ac:dyDescent="0.55000000000000004">
      <c r="B926" s="17"/>
      <c r="F926" s="8"/>
    </row>
    <row r="927" spans="2:6" ht="15.75" customHeight="1" x14ac:dyDescent="0.55000000000000004">
      <c r="B927" s="17"/>
      <c r="F927" s="8"/>
    </row>
    <row r="928" spans="2:6" ht="15.75" customHeight="1" x14ac:dyDescent="0.55000000000000004">
      <c r="B928" s="17"/>
      <c r="F928" s="8"/>
    </row>
    <row r="929" spans="2:6" ht="15.75" customHeight="1" x14ac:dyDescent="0.55000000000000004">
      <c r="B929" s="17"/>
      <c r="F929" s="8"/>
    </row>
    <row r="930" spans="2:6" ht="15.75" customHeight="1" x14ac:dyDescent="0.55000000000000004">
      <c r="B930" s="17"/>
      <c r="F930" s="8"/>
    </row>
    <row r="931" spans="2:6" ht="15.75" customHeight="1" x14ac:dyDescent="0.55000000000000004">
      <c r="B931" s="17"/>
      <c r="F931" s="8"/>
    </row>
    <row r="932" spans="2:6" ht="15.75" customHeight="1" x14ac:dyDescent="0.55000000000000004">
      <c r="B932" s="17"/>
      <c r="F932" s="8"/>
    </row>
    <row r="933" spans="2:6" ht="15.75" customHeight="1" x14ac:dyDescent="0.55000000000000004">
      <c r="B933" s="17"/>
      <c r="F933" s="8"/>
    </row>
    <row r="934" spans="2:6" ht="15.75" customHeight="1" x14ac:dyDescent="0.55000000000000004">
      <c r="B934" s="17"/>
      <c r="F934" s="8"/>
    </row>
    <row r="935" spans="2:6" ht="15.75" customHeight="1" x14ac:dyDescent="0.55000000000000004">
      <c r="B935" s="17"/>
      <c r="F935" s="8"/>
    </row>
    <row r="936" spans="2:6" ht="15.75" customHeight="1" x14ac:dyDescent="0.55000000000000004">
      <c r="B936" s="17"/>
      <c r="F936" s="8"/>
    </row>
    <row r="937" spans="2:6" ht="15.75" customHeight="1" x14ac:dyDescent="0.55000000000000004">
      <c r="B937" s="17"/>
      <c r="F937" s="8"/>
    </row>
    <row r="938" spans="2:6" ht="15.75" customHeight="1" x14ac:dyDescent="0.55000000000000004">
      <c r="B938" s="17"/>
      <c r="F938" s="8"/>
    </row>
    <row r="939" spans="2:6" ht="15.75" customHeight="1" x14ac:dyDescent="0.55000000000000004">
      <c r="B939" s="17"/>
      <c r="F939" s="8"/>
    </row>
    <row r="940" spans="2:6" ht="15.75" customHeight="1" x14ac:dyDescent="0.55000000000000004">
      <c r="B940" s="17"/>
      <c r="F940" s="8"/>
    </row>
    <row r="941" spans="2:6" ht="15.75" customHeight="1" x14ac:dyDescent="0.55000000000000004">
      <c r="B941" s="17"/>
      <c r="F941" s="8"/>
    </row>
    <row r="942" spans="2:6" ht="15.75" customHeight="1" x14ac:dyDescent="0.55000000000000004">
      <c r="B942" s="17"/>
      <c r="F942" s="8"/>
    </row>
    <row r="943" spans="2:6" ht="15.75" customHeight="1" x14ac:dyDescent="0.55000000000000004">
      <c r="B943" s="17"/>
      <c r="F943" s="8"/>
    </row>
    <row r="944" spans="2:6" ht="15.75" customHeight="1" x14ac:dyDescent="0.55000000000000004">
      <c r="B944" s="17"/>
      <c r="F944" s="8"/>
    </row>
    <row r="945" spans="2:6" ht="15.75" customHeight="1" x14ac:dyDescent="0.55000000000000004">
      <c r="B945" s="17"/>
      <c r="F945" s="8"/>
    </row>
    <row r="946" spans="2:6" ht="15.75" customHeight="1" x14ac:dyDescent="0.55000000000000004">
      <c r="B946" s="17"/>
      <c r="F946" s="8"/>
    </row>
    <row r="947" spans="2:6" ht="15.75" customHeight="1" x14ac:dyDescent="0.55000000000000004">
      <c r="B947" s="17"/>
      <c r="F947" s="8"/>
    </row>
    <row r="948" spans="2:6" ht="15.75" customHeight="1" x14ac:dyDescent="0.55000000000000004">
      <c r="B948" s="17"/>
      <c r="F948" s="8"/>
    </row>
    <row r="949" spans="2:6" ht="15.75" customHeight="1" x14ac:dyDescent="0.55000000000000004">
      <c r="B949" s="17"/>
      <c r="F949" s="8"/>
    </row>
    <row r="950" spans="2:6" ht="15.75" customHeight="1" x14ac:dyDescent="0.55000000000000004">
      <c r="B950" s="17"/>
      <c r="F950" s="8"/>
    </row>
    <row r="951" spans="2:6" ht="15.75" customHeight="1" x14ac:dyDescent="0.55000000000000004">
      <c r="B951" s="17"/>
      <c r="F951" s="8"/>
    </row>
    <row r="952" spans="2:6" ht="15.75" customHeight="1" x14ac:dyDescent="0.55000000000000004">
      <c r="B952" s="17"/>
      <c r="F952" s="8"/>
    </row>
    <row r="953" spans="2:6" ht="15.75" customHeight="1" x14ac:dyDescent="0.55000000000000004">
      <c r="B953" s="17"/>
      <c r="F953" s="8"/>
    </row>
    <row r="954" spans="2:6" ht="15.75" customHeight="1" x14ac:dyDescent="0.55000000000000004">
      <c r="B954" s="17"/>
      <c r="F954" s="8"/>
    </row>
    <row r="955" spans="2:6" ht="15.75" customHeight="1" x14ac:dyDescent="0.55000000000000004">
      <c r="B955" s="17"/>
      <c r="F955" s="8"/>
    </row>
    <row r="956" spans="2:6" ht="15.75" customHeight="1" x14ac:dyDescent="0.55000000000000004">
      <c r="B956" s="17"/>
      <c r="F956" s="8"/>
    </row>
    <row r="957" spans="2:6" ht="15.75" customHeight="1" x14ac:dyDescent="0.55000000000000004">
      <c r="B957" s="17"/>
      <c r="F957" s="8"/>
    </row>
    <row r="958" spans="2:6" ht="15.75" customHeight="1" x14ac:dyDescent="0.55000000000000004">
      <c r="B958" s="17"/>
      <c r="F958" s="8"/>
    </row>
    <row r="959" spans="2:6" ht="15.75" customHeight="1" x14ac:dyDescent="0.55000000000000004">
      <c r="B959" s="17"/>
      <c r="F959" s="8"/>
    </row>
    <row r="960" spans="2:6" ht="15.75" customHeight="1" x14ac:dyDescent="0.55000000000000004">
      <c r="B960" s="17"/>
      <c r="F960" s="8"/>
    </row>
    <row r="961" spans="2:6" ht="15.75" customHeight="1" x14ac:dyDescent="0.55000000000000004">
      <c r="B961" s="17"/>
      <c r="F961" s="8"/>
    </row>
    <row r="962" spans="2:6" ht="15.75" customHeight="1" x14ac:dyDescent="0.55000000000000004">
      <c r="B962" s="17"/>
      <c r="F962" s="8"/>
    </row>
    <row r="963" spans="2:6" ht="15.75" customHeight="1" x14ac:dyDescent="0.55000000000000004">
      <c r="B963" s="17"/>
      <c r="F963" s="8"/>
    </row>
    <row r="964" spans="2:6" ht="15.75" customHeight="1" x14ac:dyDescent="0.55000000000000004">
      <c r="B964" s="17"/>
      <c r="F964" s="8"/>
    </row>
    <row r="965" spans="2:6" ht="15.75" customHeight="1" x14ac:dyDescent="0.55000000000000004">
      <c r="B965" s="17"/>
      <c r="F965" s="8"/>
    </row>
    <row r="966" spans="2:6" ht="15.75" customHeight="1" x14ac:dyDescent="0.55000000000000004">
      <c r="B966" s="17"/>
      <c r="F966" s="8"/>
    </row>
    <row r="967" spans="2:6" ht="15.75" customHeight="1" x14ac:dyDescent="0.55000000000000004">
      <c r="B967" s="17"/>
      <c r="F967" s="8"/>
    </row>
    <row r="968" spans="2:6" ht="15.75" customHeight="1" x14ac:dyDescent="0.55000000000000004">
      <c r="B968" s="17"/>
      <c r="F968" s="8"/>
    </row>
    <row r="969" spans="2:6" ht="15.75" customHeight="1" x14ac:dyDescent="0.55000000000000004">
      <c r="B969" s="17"/>
      <c r="F969" s="8"/>
    </row>
    <row r="970" spans="2:6" ht="15.75" customHeight="1" x14ac:dyDescent="0.55000000000000004">
      <c r="B970" s="17"/>
      <c r="F970" s="8"/>
    </row>
    <row r="971" spans="2:6" ht="15.75" customHeight="1" x14ac:dyDescent="0.55000000000000004">
      <c r="B971" s="17"/>
      <c r="F971" s="8"/>
    </row>
    <row r="972" spans="2:6" ht="15.75" customHeight="1" x14ac:dyDescent="0.55000000000000004">
      <c r="B972" s="17"/>
      <c r="F972" s="8"/>
    </row>
    <row r="973" spans="2:6" ht="15.75" customHeight="1" x14ac:dyDescent="0.55000000000000004">
      <c r="B973" s="17"/>
      <c r="F973" s="8"/>
    </row>
    <row r="974" spans="2:6" ht="15.75" customHeight="1" x14ac:dyDescent="0.55000000000000004">
      <c r="B974" s="17"/>
      <c r="F974" s="8"/>
    </row>
    <row r="975" spans="2:6" ht="15.75" customHeight="1" x14ac:dyDescent="0.55000000000000004">
      <c r="B975" s="17"/>
      <c r="F975" s="8"/>
    </row>
    <row r="976" spans="2:6" ht="15.75" customHeight="1" x14ac:dyDescent="0.55000000000000004">
      <c r="B976" s="17"/>
      <c r="F976" s="8"/>
    </row>
    <row r="977" spans="2:6" ht="15.75" customHeight="1" x14ac:dyDescent="0.55000000000000004">
      <c r="B977" s="17"/>
      <c r="F977" s="8"/>
    </row>
    <row r="978" spans="2:6" ht="15.75" customHeight="1" x14ac:dyDescent="0.55000000000000004">
      <c r="B978" s="17"/>
      <c r="F978" s="8"/>
    </row>
    <row r="979" spans="2:6" ht="15.75" customHeight="1" x14ac:dyDescent="0.55000000000000004">
      <c r="B979" s="17"/>
      <c r="F979" s="8"/>
    </row>
    <row r="980" spans="2:6" ht="15.75" customHeight="1" x14ac:dyDescent="0.55000000000000004">
      <c r="B980" s="17"/>
      <c r="F980" s="8"/>
    </row>
    <row r="981" spans="2:6" ht="15.75" customHeight="1" x14ac:dyDescent="0.55000000000000004">
      <c r="B981" s="17"/>
      <c r="F981" s="8"/>
    </row>
    <row r="982" spans="2:6" ht="15.75" customHeight="1" x14ac:dyDescent="0.55000000000000004">
      <c r="B982" s="17"/>
      <c r="F982" s="8"/>
    </row>
    <row r="983" spans="2:6" ht="15.75" customHeight="1" x14ac:dyDescent="0.55000000000000004">
      <c r="B983" s="17"/>
      <c r="F983" s="8"/>
    </row>
    <row r="984" spans="2:6" ht="15.75" customHeight="1" x14ac:dyDescent="0.55000000000000004">
      <c r="B984" s="17"/>
      <c r="F984" s="8"/>
    </row>
    <row r="985" spans="2:6" ht="15.75" customHeight="1" x14ac:dyDescent="0.55000000000000004">
      <c r="B985" s="17"/>
      <c r="F985" s="8"/>
    </row>
    <row r="986" spans="2:6" ht="15.75" customHeight="1" x14ac:dyDescent="0.55000000000000004">
      <c r="B986" s="17"/>
      <c r="F986" s="8"/>
    </row>
    <row r="987" spans="2:6" ht="15.75" customHeight="1" x14ac:dyDescent="0.55000000000000004">
      <c r="B987" s="17"/>
      <c r="F987" s="8"/>
    </row>
    <row r="988" spans="2:6" ht="15.75" customHeight="1" x14ac:dyDescent="0.55000000000000004">
      <c r="B988" s="17"/>
      <c r="F988" s="8"/>
    </row>
    <row r="989" spans="2:6" ht="15.75" customHeight="1" x14ac:dyDescent="0.55000000000000004">
      <c r="B989" s="17"/>
      <c r="F989" s="8"/>
    </row>
    <row r="990" spans="2:6" ht="15.75" customHeight="1" x14ac:dyDescent="0.55000000000000004">
      <c r="B990" s="17"/>
      <c r="F990" s="8"/>
    </row>
    <row r="991" spans="2:6" ht="15.75" customHeight="1" x14ac:dyDescent="0.55000000000000004">
      <c r="B991" s="17"/>
      <c r="F991" s="8"/>
    </row>
    <row r="992" spans="2:6" ht="15.75" customHeight="1" x14ac:dyDescent="0.55000000000000004">
      <c r="B992" s="17"/>
      <c r="F992" s="8"/>
    </row>
    <row r="993" spans="2:6" ht="15.75" customHeight="1" x14ac:dyDescent="0.55000000000000004">
      <c r="B993" s="17"/>
      <c r="F993" s="8"/>
    </row>
    <row r="994" spans="2:6" ht="15.75" customHeight="1" x14ac:dyDescent="0.55000000000000004">
      <c r="B994" s="17"/>
      <c r="F994" s="8"/>
    </row>
    <row r="995" spans="2:6" ht="15.75" customHeight="1" x14ac:dyDescent="0.55000000000000004">
      <c r="B995" s="17"/>
      <c r="F995" s="8"/>
    </row>
    <row r="996" spans="2:6" ht="15.75" customHeight="1" x14ac:dyDescent="0.55000000000000004">
      <c r="B996" s="17"/>
      <c r="F996" s="8"/>
    </row>
    <row r="997" spans="2:6" ht="15.75" customHeight="1" x14ac:dyDescent="0.55000000000000004">
      <c r="B997" s="17"/>
      <c r="F997" s="8"/>
    </row>
    <row r="998" spans="2:6" ht="15.75" customHeight="1" x14ac:dyDescent="0.55000000000000004">
      <c r="B998" s="17"/>
      <c r="F998" s="8"/>
    </row>
    <row r="999" spans="2:6" ht="15.75" customHeight="1" x14ac:dyDescent="0.55000000000000004">
      <c r="B999" s="17"/>
      <c r="F999" s="8"/>
    </row>
    <row r="1000" spans="2:6" ht="15.75" customHeight="1" x14ac:dyDescent="0.55000000000000004">
      <c r="B1000" s="17"/>
      <c r="F1000" s="8"/>
    </row>
  </sheetData>
  <mergeCells count="6">
    <mergeCell ref="Y1:AA1"/>
    <mergeCell ref="A1:E1"/>
    <mergeCell ref="G1:K1"/>
    <mergeCell ref="M1:O1"/>
    <mergeCell ref="Q1:S1"/>
    <mergeCell ref="U1:W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zoomScale="140" zoomScaleNormal="140" workbookViewId="0">
      <selection activeCell="B42" sqref="B42"/>
    </sheetView>
  </sheetViews>
  <sheetFormatPr baseColWidth="10" defaultColWidth="12.6171875" defaultRowHeight="15" customHeight="1" x14ac:dyDescent="0.45"/>
  <cols>
    <col min="1" max="5" width="8" customWidth="1"/>
    <col min="6" max="6" width="8.37890625" customWidth="1"/>
    <col min="7" max="26" width="8" customWidth="1"/>
  </cols>
  <sheetData>
    <row r="1" spans="3:8" ht="14.4" x14ac:dyDescent="0.55000000000000004">
      <c r="C1" s="16" t="s">
        <v>23</v>
      </c>
    </row>
    <row r="3" spans="3:8" ht="14.4" x14ac:dyDescent="0.55000000000000004">
      <c r="C3" s="16" t="s">
        <v>24</v>
      </c>
      <c r="D3" s="22" t="s">
        <v>25</v>
      </c>
      <c r="E3" s="22"/>
      <c r="F3" s="22"/>
      <c r="G3" s="22"/>
    </row>
    <row r="4" spans="3:8" ht="14.4" x14ac:dyDescent="0.55000000000000004">
      <c r="E4" s="16" t="s">
        <v>26</v>
      </c>
    </row>
    <row r="6" spans="3:8" ht="14.4" x14ac:dyDescent="0.55000000000000004">
      <c r="C6" s="23"/>
      <c r="D6" s="24">
        <v>100000</v>
      </c>
      <c r="E6" s="25">
        <v>0.25</v>
      </c>
      <c r="F6" s="24" t="s">
        <v>27</v>
      </c>
      <c r="G6" s="24">
        <v>90000</v>
      </c>
      <c r="H6" s="25">
        <v>0.09</v>
      </c>
    </row>
    <row r="7" spans="3:8" ht="14.4" x14ac:dyDescent="0.55000000000000004">
      <c r="C7" s="23"/>
      <c r="D7" s="115">
        <v>0.34</v>
      </c>
      <c r="E7" s="116"/>
      <c r="F7" s="116"/>
      <c r="G7" s="116"/>
      <c r="H7" s="116"/>
    </row>
    <row r="8" spans="3:8" ht="14.4" x14ac:dyDescent="0.55000000000000004">
      <c r="C8" s="23"/>
      <c r="D8" s="23"/>
      <c r="E8" s="23"/>
      <c r="F8" s="23"/>
      <c r="G8" s="23"/>
      <c r="H8" s="23"/>
    </row>
    <row r="9" spans="3:8" ht="14.4" x14ac:dyDescent="0.55000000000000004">
      <c r="C9" s="23"/>
      <c r="D9" s="23">
        <f>+(D6*E6)+(G6*H6)</f>
        <v>33100</v>
      </c>
      <c r="E9" s="16" t="s">
        <v>28</v>
      </c>
      <c r="F9" s="23">
        <f>+D9/D10</f>
        <v>97352.941176470587</v>
      </c>
      <c r="G9" s="23"/>
      <c r="H9" s="23"/>
    </row>
    <row r="10" spans="3:8" ht="14.4" x14ac:dyDescent="0.55000000000000004">
      <c r="C10" s="23"/>
      <c r="D10" s="17">
        <f>+D7</f>
        <v>0.34</v>
      </c>
      <c r="E10" s="23"/>
      <c r="F10" s="23"/>
      <c r="G10" s="23"/>
      <c r="H10" s="23"/>
    </row>
    <row r="11" spans="3:8" ht="14.4" x14ac:dyDescent="0.55000000000000004">
      <c r="C11" s="23"/>
      <c r="D11" s="23"/>
      <c r="E11" s="23"/>
      <c r="F11" s="23"/>
      <c r="G11" s="23"/>
      <c r="H11" s="23"/>
    </row>
    <row r="12" spans="3:8" ht="14.4" x14ac:dyDescent="0.55000000000000004">
      <c r="C12" s="23"/>
      <c r="D12" s="23"/>
      <c r="E12" s="23"/>
      <c r="F12" s="23"/>
      <c r="G12" s="23"/>
      <c r="H12" s="23"/>
    </row>
    <row r="13" spans="3:8" ht="14.4" x14ac:dyDescent="0.55000000000000004">
      <c r="C13" s="23"/>
      <c r="D13" s="23">
        <v>100000</v>
      </c>
      <c r="E13" s="17">
        <v>0.25</v>
      </c>
      <c r="F13" s="23">
        <f t="shared" ref="F13:F14" si="0">+D13*E13</f>
        <v>25000</v>
      </c>
      <c r="G13" s="23"/>
      <c r="H13" s="23"/>
    </row>
    <row r="14" spans="3:8" ht="14.4" x14ac:dyDescent="0.55000000000000004">
      <c r="C14" s="23"/>
      <c r="D14" s="23">
        <f t="shared" ref="D14:E14" si="1">+G6</f>
        <v>90000</v>
      </c>
      <c r="E14" s="17">
        <f t="shared" si="1"/>
        <v>0.09</v>
      </c>
      <c r="F14" s="23">
        <f t="shared" si="0"/>
        <v>8100</v>
      </c>
      <c r="G14" s="23"/>
      <c r="H14" s="23"/>
    </row>
    <row r="15" spans="3:8" ht="14.4" x14ac:dyDescent="0.55000000000000004">
      <c r="C15" s="23"/>
      <c r="D15" s="23"/>
      <c r="E15" s="23"/>
      <c r="F15" s="65">
        <f>SUM(F13:F14)</f>
        <v>33100</v>
      </c>
      <c r="G15" s="23"/>
      <c r="H15" s="23"/>
    </row>
    <row r="16" spans="3:8" ht="14.4" x14ac:dyDescent="0.55000000000000004">
      <c r="C16" s="23"/>
      <c r="D16" s="23"/>
      <c r="E16" s="23"/>
      <c r="F16" s="17">
        <f>+D7</f>
        <v>0.34</v>
      </c>
      <c r="G16" s="23"/>
      <c r="H16" s="23"/>
    </row>
    <row r="17" spans="3:8" ht="14.4" x14ac:dyDescent="0.55000000000000004">
      <c r="F17" s="23">
        <f>+F15/F16</f>
        <v>97352.941176470587</v>
      </c>
    </row>
    <row r="18" spans="3:8" ht="14.4" x14ac:dyDescent="0.55000000000000004">
      <c r="F18" s="23"/>
    </row>
    <row r="19" spans="3:8" ht="14.4" x14ac:dyDescent="0.55000000000000004">
      <c r="D19" s="23">
        <f>+F9</f>
        <v>97352.941176470587</v>
      </c>
      <c r="E19" s="17">
        <v>0.34</v>
      </c>
      <c r="F19" s="65">
        <f>+D19*E19</f>
        <v>33100</v>
      </c>
    </row>
    <row r="20" spans="3:8" ht="14.4" x14ac:dyDescent="0.55000000000000004">
      <c r="D20" s="23"/>
      <c r="E20" s="17"/>
      <c r="F20" s="13"/>
    </row>
    <row r="21" spans="3:8" ht="15.75" customHeight="1" x14ac:dyDescent="0.55000000000000004">
      <c r="C21" s="16" t="s">
        <v>29</v>
      </c>
    </row>
    <row r="22" spans="3:8" ht="15.75" customHeight="1" x14ac:dyDescent="0.45"/>
    <row r="23" spans="3:8" ht="15.75" customHeight="1" x14ac:dyDescent="0.55000000000000004">
      <c r="C23" s="16" t="s">
        <v>30</v>
      </c>
      <c r="D23" s="22" t="s">
        <v>31</v>
      </c>
      <c r="E23" s="22"/>
      <c r="F23" s="22"/>
      <c r="G23" s="22"/>
    </row>
    <row r="24" spans="3:8" ht="15.75" customHeight="1" x14ac:dyDescent="0.55000000000000004">
      <c r="E24" s="16" t="s">
        <v>26</v>
      </c>
    </row>
    <row r="25" spans="3:8" ht="15.75" customHeight="1" x14ac:dyDescent="0.45"/>
    <row r="26" spans="3:8" ht="15.75" customHeight="1" x14ac:dyDescent="0.55000000000000004">
      <c r="C26" s="23"/>
      <c r="D26" s="24">
        <v>2000</v>
      </c>
      <c r="E26" s="25">
        <v>0.25</v>
      </c>
      <c r="F26" s="24" t="s">
        <v>27</v>
      </c>
      <c r="G26" s="24">
        <v>1800</v>
      </c>
      <c r="H26" s="25">
        <v>0.09</v>
      </c>
    </row>
    <row r="27" spans="3:8" ht="15.75" customHeight="1" x14ac:dyDescent="0.55000000000000004">
      <c r="C27" s="23"/>
      <c r="D27" s="115">
        <v>0.34</v>
      </c>
      <c r="E27" s="116"/>
      <c r="F27" s="116"/>
      <c r="G27" s="116"/>
      <c r="H27" s="116"/>
    </row>
    <row r="28" spans="3:8" ht="15.75" customHeight="1" x14ac:dyDescent="0.55000000000000004">
      <c r="C28" s="23"/>
      <c r="D28" s="23"/>
      <c r="E28" s="23"/>
      <c r="F28" s="23"/>
      <c r="G28" s="23"/>
      <c r="H28" s="23"/>
    </row>
    <row r="29" spans="3:8" ht="15.75" customHeight="1" x14ac:dyDescent="0.55000000000000004">
      <c r="C29" s="23"/>
      <c r="D29" s="23">
        <f>+(D26*E26)+(G26*H26)</f>
        <v>662</v>
      </c>
      <c r="E29" s="16" t="s">
        <v>28</v>
      </c>
      <c r="F29" s="23">
        <f>+D29/D30</f>
        <v>1947.0588235294117</v>
      </c>
      <c r="G29" s="23"/>
      <c r="H29" s="23"/>
    </row>
    <row r="30" spans="3:8" ht="15.75" customHeight="1" x14ac:dyDescent="0.55000000000000004">
      <c r="C30" s="23"/>
      <c r="D30" s="17">
        <f>+D27</f>
        <v>0.34</v>
      </c>
      <c r="E30" s="23"/>
      <c r="F30" s="23"/>
      <c r="G30" s="23"/>
      <c r="H30" s="23"/>
    </row>
    <row r="31" spans="3:8" ht="15.75" customHeight="1" x14ac:dyDescent="0.55000000000000004">
      <c r="C31" s="23"/>
      <c r="D31" s="23"/>
      <c r="E31" s="23"/>
      <c r="F31" s="23"/>
      <c r="G31" s="23"/>
      <c r="H31" s="23"/>
    </row>
    <row r="32" spans="3:8" ht="15.75" customHeight="1" x14ac:dyDescent="0.55000000000000004">
      <c r="C32" s="23"/>
      <c r="D32" s="23"/>
      <c r="E32" s="23"/>
      <c r="F32" s="23"/>
      <c r="G32" s="23"/>
      <c r="H32" s="23"/>
    </row>
    <row r="33" spans="2:8" ht="15.75" customHeight="1" x14ac:dyDescent="0.55000000000000004">
      <c r="C33" s="23"/>
      <c r="D33" s="23">
        <f>+D26</f>
        <v>2000</v>
      </c>
      <c r="E33" s="17">
        <v>0.25</v>
      </c>
      <c r="F33" s="23">
        <f t="shared" ref="F33:F34" si="2">+D33*E33</f>
        <v>500</v>
      </c>
      <c r="G33" s="23"/>
      <c r="H33" s="23"/>
    </row>
    <row r="34" spans="2:8" ht="15.75" customHeight="1" x14ac:dyDescent="0.55000000000000004">
      <c r="C34" s="23"/>
      <c r="D34" s="23">
        <f t="shared" ref="D34:E34" si="3">+G26</f>
        <v>1800</v>
      </c>
      <c r="E34" s="17">
        <f t="shared" si="3"/>
        <v>0.09</v>
      </c>
      <c r="F34" s="23">
        <f t="shared" si="2"/>
        <v>162</v>
      </c>
      <c r="G34" s="23"/>
      <c r="H34" s="23"/>
    </row>
    <row r="35" spans="2:8" ht="15.75" customHeight="1" x14ac:dyDescent="0.55000000000000004">
      <c r="C35" s="23"/>
      <c r="D35" s="23"/>
      <c r="E35" s="23"/>
      <c r="F35" s="65">
        <f>SUM(F33:F34)</f>
        <v>662</v>
      </c>
      <c r="G35" s="23"/>
      <c r="H35" s="23"/>
    </row>
    <row r="36" spans="2:8" ht="15.75" customHeight="1" x14ac:dyDescent="0.55000000000000004">
      <c r="C36" s="23"/>
      <c r="D36" s="23"/>
      <c r="E36" s="23"/>
      <c r="F36" s="17">
        <f>+D27</f>
        <v>0.34</v>
      </c>
      <c r="G36" s="23"/>
      <c r="H36" s="23"/>
    </row>
    <row r="37" spans="2:8" ht="15.75" customHeight="1" x14ac:dyDescent="0.55000000000000004">
      <c r="F37" s="23">
        <f>+F35/F36</f>
        <v>1947.0588235294117</v>
      </c>
    </row>
    <row r="38" spans="2:8" ht="15.75" customHeight="1" x14ac:dyDescent="0.45"/>
    <row r="39" spans="2:8" ht="15.75" customHeight="1" x14ac:dyDescent="0.55000000000000004">
      <c r="D39" s="23">
        <f>+F29</f>
        <v>1947.0588235294117</v>
      </c>
      <c r="E39" s="17">
        <v>0.34</v>
      </c>
      <c r="F39" s="66">
        <f>+D39*E39</f>
        <v>662</v>
      </c>
    </row>
    <row r="40" spans="2:8" ht="15.75" customHeight="1" x14ac:dyDescent="0.45"/>
    <row r="41" spans="2:8" ht="15.75" customHeight="1" x14ac:dyDescent="0.45"/>
    <row r="42" spans="2:8" s="67" customFormat="1" ht="15.75" customHeight="1" x14ac:dyDescent="0.45">
      <c r="B42" s="67" t="s">
        <v>158</v>
      </c>
    </row>
    <row r="43" spans="2:8" ht="15.75" customHeight="1" x14ac:dyDescent="0.45"/>
    <row r="44" spans="2:8" ht="15.75" customHeight="1" x14ac:dyDescent="0.45"/>
    <row r="45" spans="2:8" ht="15.75" customHeight="1" x14ac:dyDescent="0.45"/>
    <row r="46" spans="2:8" ht="15.75" customHeight="1" x14ac:dyDescent="0.45"/>
    <row r="47" spans="2:8" ht="15.75" customHeight="1" x14ac:dyDescent="0.45"/>
    <row r="48" spans="2: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D7:H7"/>
    <mergeCell ref="D27:H2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2"/>
  <sheetViews>
    <sheetView zoomScale="120" zoomScaleNormal="12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D19" sqref="D19"/>
    </sheetView>
  </sheetViews>
  <sheetFormatPr baseColWidth="10" defaultColWidth="12.6171875" defaultRowHeight="15" customHeight="1" x14ac:dyDescent="0.45"/>
  <cols>
    <col min="1" max="1" width="10" customWidth="1"/>
    <col min="2" max="2" width="29.6171875" customWidth="1"/>
    <col min="3" max="14" width="10" customWidth="1"/>
    <col min="15" max="25" width="9.37890625" customWidth="1"/>
  </cols>
  <sheetData>
    <row r="1" spans="1:25" ht="14.4" x14ac:dyDescent="0.55000000000000004">
      <c r="A1" s="23"/>
      <c r="B1" s="26" t="s">
        <v>32</v>
      </c>
      <c r="C1" s="26">
        <v>1</v>
      </c>
      <c r="D1" s="26">
        <f t="shared" ref="D1:N1" si="0">+C1+1</f>
        <v>2</v>
      </c>
      <c r="E1" s="26">
        <f t="shared" si="0"/>
        <v>3</v>
      </c>
      <c r="F1" s="26">
        <f t="shared" si="0"/>
        <v>4</v>
      </c>
      <c r="G1" s="26">
        <f t="shared" si="0"/>
        <v>5</v>
      </c>
      <c r="H1" s="26">
        <f t="shared" si="0"/>
        <v>6</v>
      </c>
      <c r="I1" s="26">
        <f t="shared" si="0"/>
        <v>7</v>
      </c>
      <c r="J1" s="26">
        <f t="shared" si="0"/>
        <v>8</v>
      </c>
      <c r="K1" s="26">
        <f t="shared" si="0"/>
        <v>9</v>
      </c>
      <c r="L1" s="26">
        <f t="shared" si="0"/>
        <v>10</v>
      </c>
      <c r="M1" s="26">
        <f t="shared" si="0"/>
        <v>11</v>
      </c>
      <c r="N1" s="26">
        <f t="shared" si="0"/>
        <v>12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4.4" x14ac:dyDescent="0.55000000000000004">
      <c r="A2" s="23"/>
      <c r="B2" s="26" t="s">
        <v>15</v>
      </c>
      <c r="C2" s="26">
        <v>2018</v>
      </c>
      <c r="D2" s="26">
        <f t="shared" ref="D2:N2" si="1">+C2+1</f>
        <v>2019</v>
      </c>
      <c r="E2" s="26">
        <f t="shared" si="1"/>
        <v>2020</v>
      </c>
      <c r="F2" s="26">
        <f t="shared" si="1"/>
        <v>2021</v>
      </c>
      <c r="G2" s="26">
        <f t="shared" si="1"/>
        <v>2022</v>
      </c>
      <c r="H2" s="26">
        <f t="shared" si="1"/>
        <v>2023</v>
      </c>
      <c r="I2" s="26">
        <f t="shared" si="1"/>
        <v>2024</v>
      </c>
      <c r="J2" s="26">
        <f t="shared" si="1"/>
        <v>2025</v>
      </c>
      <c r="K2" s="26">
        <f t="shared" si="1"/>
        <v>2026</v>
      </c>
      <c r="L2" s="26">
        <f t="shared" si="1"/>
        <v>2027</v>
      </c>
      <c r="M2" s="26">
        <f t="shared" si="1"/>
        <v>2028</v>
      </c>
      <c r="N2" s="26">
        <f t="shared" si="1"/>
        <v>2029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4.4" x14ac:dyDescent="0.5500000000000000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14.4" x14ac:dyDescent="0.55000000000000004">
      <c r="A4" s="23"/>
      <c r="B4" s="23" t="s">
        <v>33</v>
      </c>
      <c r="C4" s="23">
        <v>218000</v>
      </c>
      <c r="D4" s="23">
        <v>230000</v>
      </c>
      <c r="E4" s="23">
        <v>236000</v>
      </c>
      <c r="F4" s="23">
        <v>240000</v>
      </c>
      <c r="G4" s="23">
        <v>180000</v>
      </c>
      <c r="H4" s="23">
        <v>205000</v>
      </c>
      <c r="I4" s="23">
        <v>250000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14.4" x14ac:dyDescent="0.55000000000000004">
      <c r="A5" s="23"/>
      <c r="B5" s="23" t="s">
        <v>34</v>
      </c>
      <c r="C5" s="23">
        <v>240000</v>
      </c>
      <c r="D5" s="23">
        <v>200000</v>
      </c>
      <c r="E5" s="23">
        <v>235000</v>
      </c>
      <c r="F5" s="23">
        <v>245000</v>
      </c>
      <c r="G5" s="23">
        <v>178000</v>
      </c>
      <c r="H5" s="23">
        <v>200000</v>
      </c>
      <c r="I5" s="23">
        <v>255000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ht="14.4" x14ac:dyDescent="0.55000000000000004">
      <c r="A6" s="23"/>
      <c r="B6" s="23" t="s">
        <v>35</v>
      </c>
      <c r="C6" s="23">
        <f t="shared" ref="C6:G6" si="2">+C4-C5</f>
        <v>-22000</v>
      </c>
      <c r="D6" s="23">
        <f t="shared" si="2"/>
        <v>30000</v>
      </c>
      <c r="E6" s="23">
        <f t="shared" si="2"/>
        <v>1000</v>
      </c>
      <c r="F6" s="23">
        <f t="shared" si="2"/>
        <v>-5000</v>
      </c>
      <c r="G6" s="23">
        <f t="shared" si="2"/>
        <v>2000</v>
      </c>
      <c r="H6" s="23">
        <f t="shared" ref="H6:I6" si="3">+H4-H5</f>
        <v>5000</v>
      </c>
      <c r="I6" s="23">
        <f t="shared" si="3"/>
        <v>-5000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spans="1:25" ht="14.4" x14ac:dyDescent="0.55000000000000004">
      <c r="A7" s="23"/>
      <c r="B7" s="23" t="s">
        <v>36</v>
      </c>
      <c r="C7" s="23">
        <v>1500</v>
      </c>
      <c r="D7" s="23">
        <v>1300</v>
      </c>
      <c r="E7" s="23">
        <v>1000</v>
      </c>
      <c r="F7" s="23">
        <v>1500</v>
      </c>
      <c r="G7" s="23">
        <v>800</v>
      </c>
      <c r="H7" s="23">
        <v>800</v>
      </c>
      <c r="I7" s="23">
        <v>2000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ht="14.4" x14ac:dyDescent="0.55000000000000004">
      <c r="A8" s="23"/>
      <c r="B8" s="23" t="s">
        <v>37</v>
      </c>
      <c r="C8" s="23">
        <f t="shared" ref="C8:G8" si="4">+C6+C7</f>
        <v>-20500</v>
      </c>
      <c r="D8" s="23">
        <f t="shared" si="4"/>
        <v>31300</v>
      </c>
      <c r="E8" s="23">
        <f t="shared" si="4"/>
        <v>2000</v>
      </c>
      <c r="F8" s="23">
        <f t="shared" si="4"/>
        <v>-3500</v>
      </c>
      <c r="G8" s="23">
        <f t="shared" si="4"/>
        <v>2800</v>
      </c>
      <c r="H8" s="23">
        <f t="shared" ref="H8:I8" si="5">+H6+H7</f>
        <v>5800</v>
      </c>
      <c r="I8" s="23">
        <f t="shared" si="5"/>
        <v>-3000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4.4" x14ac:dyDescent="0.55000000000000004">
      <c r="A9" s="23"/>
      <c r="B9" s="23" t="s">
        <v>38</v>
      </c>
      <c r="C9" s="23"/>
      <c r="D9" s="23">
        <f>+C20</f>
        <v>3780.0000000000005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4.4" x14ac:dyDescent="0.55000000000000004">
      <c r="A10" s="23"/>
      <c r="B10" s="23" t="s">
        <v>39</v>
      </c>
      <c r="C10" s="23"/>
      <c r="D10" s="23">
        <v>20500</v>
      </c>
      <c r="E10" s="23">
        <v>1350</v>
      </c>
      <c r="F10" s="23"/>
      <c r="G10" s="23">
        <v>2800</v>
      </c>
      <c r="H10" s="23">
        <v>700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4.4" x14ac:dyDescent="0.55000000000000004">
      <c r="A11" s="23"/>
      <c r="B11" s="23" t="s">
        <v>40</v>
      </c>
      <c r="C11" s="23">
        <f t="shared" ref="C11:G11" si="6">+C8-C9-C10</f>
        <v>-20500</v>
      </c>
      <c r="D11" s="23">
        <f t="shared" si="6"/>
        <v>7020</v>
      </c>
      <c r="E11" s="23">
        <f t="shared" si="6"/>
        <v>650</v>
      </c>
      <c r="F11" s="23">
        <f t="shared" si="6"/>
        <v>-3500</v>
      </c>
      <c r="G11" s="23">
        <f t="shared" si="6"/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4.4" x14ac:dyDescent="0.5500000000000000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4.4" x14ac:dyDescent="0.55000000000000004">
      <c r="A13" s="23"/>
      <c r="B13" s="23" t="s">
        <v>41</v>
      </c>
      <c r="C13" s="23">
        <v>108000</v>
      </c>
      <c r="D13" s="23">
        <v>112000</v>
      </c>
      <c r="E13" s="23">
        <v>130000</v>
      </c>
      <c r="F13" s="23">
        <v>105000</v>
      </c>
      <c r="G13" s="23">
        <v>98000</v>
      </c>
      <c r="H13" s="23">
        <v>120000</v>
      </c>
      <c r="I13" s="23">
        <v>125000</v>
      </c>
      <c r="J13" s="23">
        <v>115000</v>
      </c>
      <c r="K13" s="23">
        <v>118000</v>
      </c>
      <c r="L13" s="23">
        <v>108000</v>
      </c>
      <c r="M13" s="23">
        <v>105000</v>
      </c>
      <c r="N13" s="23">
        <v>103000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4.4" x14ac:dyDescent="0.55000000000000004">
      <c r="A14" s="23"/>
      <c r="B14" s="23" t="s">
        <v>42</v>
      </c>
      <c r="C14" s="27">
        <v>3.5000000000000003E-2</v>
      </c>
      <c r="D14" s="27">
        <v>1.4999999999999999E-2</v>
      </c>
      <c r="E14" s="27">
        <v>5.0000000000000001E-3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4.4" x14ac:dyDescent="0.55000000000000004">
      <c r="A15" s="23"/>
      <c r="B15" s="23" t="s">
        <v>43</v>
      </c>
      <c r="C15" s="23">
        <f t="shared" ref="C15:N15" si="7">+C13*C14</f>
        <v>3780.0000000000005</v>
      </c>
      <c r="D15" s="23">
        <f t="shared" si="7"/>
        <v>1680</v>
      </c>
      <c r="E15" s="23">
        <f t="shared" si="7"/>
        <v>650</v>
      </c>
      <c r="F15" s="23">
        <f t="shared" si="7"/>
        <v>0</v>
      </c>
      <c r="G15" s="23">
        <f t="shared" si="7"/>
        <v>0</v>
      </c>
      <c r="H15" s="23">
        <f t="shared" si="7"/>
        <v>0</v>
      </c>
      <c r="I15" s="23">
        <f t="shared" ref="I15" si="8">+I13*I14</f>
        <v>0</v>
      </c>
      <c r="J15" s="23">
        <f t="shared" si="7"/>
        <v>0</v>
      </c>
      <c r="K15" s="23">
        <f t="shared" si="7"/>
        <v>0</v>
      </c>
      <c r="L15" s="23">
        <f t="shared" si="7"/>
        <v>0</v>
      </c>
      <c r="M15" s="23">
        <f t="shared" si="7"/>
        <v>0</v>
      </c>
      <c r="N15" s="23">
        <f t="shared" si="7"/>
        <v>0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4.4" x14ac:dyDescent="0.5500000000000000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4.4" x14ac:dyDescent="0.55000000000000004">
      <c r="A17" s="23"/>
      <c r="B17" s="28" t="s">
        <v>44</v>
      </c>
      <c r="C17" s="28"/>
      <c r="D17" s="28">
        <f t="shared" ref="D17:E17" si="9">+C20</f>
        <v>3780.0000000000005</v>
      </c>
      <c r="E17" s="104">
        <f t="shared" si="9"/>
        <v>0</v>
      </c>
      <c r="F17" s="104">
        <f t="shared" ref="F17:I17" si="10">+E20</f>
        <v>0</v>
      </c>
      <c r="G17" s="104">
        <f t="shared" si="10"/>
        <v>0</v>
      </c>
      <c r="H17" s="104">
        <f t="shared" si="10"/>
        <v>0</v>
      </c>
      <c r="I17" s="104">
        <f t="shared" si="10"/>
        <v>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4.4" x14ac:dyDescent="0.55000000000000004">
      <c r="A18" s="23"/>
      <c r="B18" s="28" t="s">
        <v>45</v>
      </c>
      <c r="C18" s="28">
        <f>+C15</f>
        <v>3780.0000000000005</v>
      </c>
      <c r="D18" s="28"/>
      <c r="E18" s="104"/>
      <c r="F18" s="104"/>
      <c r="G18" s="104"/>
      <c r="H18" s="104"/>
      <c r="I18" s="104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4.4" x14ac:dyDescent="0.55000000000000004">
      <c r="A19" s="23"/>
      <c r="B19" s="28" t="s">
        <v>38</v>
      </c>
      <c r="C19" s="28"/>
      <c r="D19" s="28">
        <f>-D9</f>
        <v>-3780.0000000000005</v>
      </c>
      <c r="E19" s="104">
        <f>-E9</f>
        <v>0</v>
      </c>
      <c r="F19" s="104">
        <f t="shared" ref="F19:G19" si="11">-F9</f>
        <v>0</v>
      </c>
      <c r="G19" s="104">
        <f t="shared" si="11"/>
        <v>0</v>
      </c>
      <c r="H19" s="104">
        <f t="shared" ref="H19:I19" si="12">-H9</f>
        <v>0</v>
      </c>
      <c r="I19" s="104">
        <f t="shared" si="12"/>
        <v>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4.4" x14ac:dyDescent="0.55000000000000004">
      <c r="A20" s="23"/>
      <c r="B20" s="28" t="s">
        <v>46</v>
      </c>
      <c r="C20" s="28">
        <f>+C17+C18+C19</f>
        <v>3780.0000000000005</v>
      </c>
      <c r="D20" s="104">
        <f>+D17+D19</f>
        <v>0</v>
      </c>
      <c r="E20" s="104">
        <f>+E17+E19</f>
        <v>0</v>
      </c>
      <c r="F20" s="104">
        <f t="shared" ref="F20:G20" si="13">+F17+F19</f>
        <v>0</v>
      </c>
      <c r="G20" s="104">
        <f t="shared" si="13"/>
        <v>0</v>
      </c>
      <c r="H20" s="104">
        <f t="shared" ref="H20:I20" si="14">+H17+H19</f>
        <v>0</v>
      </c>
      <c r="I20" s="104">
        <f t="shared" si="14"/>
        <v>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5.75" customHeight="1" x14ac:dyDescent="0.55000000000000004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5.75" customHeight="1" x14ac:dyDescent="0.55000000000000004">
      <c r="A22" s="23"/>
      <c r="B22" s="28" t="s">
        <v>47</v>
      </c>
      <c r="C22" s="28"/>
      <c r="D22" s="28">
        <f t="shared" ref="D22:E22" si="15">+C25</f>
        <v>20500</v>
      </c>
      <c r="E22" s="104">
        <f t="shared" si="15"/>
        <v>0</v>
      </c>
      <c r="F22" s="104">
        <f t="shared" ref="F22:I22" si="16">+E25</f>
        <v>0</v>
      </c>
      <c r="G22" s="28">
        <f t="shared" si="16"/>
        <v>3500</v>
      </c>
      <c r="H22" s="28">
        <f t="shared" si="16"/>
        <v>700</v>
      </c>
      <c r="I22" s="104">
        <f t="shared" si="16"/>
        <v>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.75" customHeight="1" x14ac:dyDescent="0.55000000000000004">
      <c r="A23" s="23"/>
      <c r="B23" s="28" t="s">
        <v>45</v>
      </c>
      <c r="C23" s="28">
        <f>-C8</f>
        <v>20500</v>
      </c>
      <c r="D23" s="28"/>
      <c r="E23" s="28"/>
      <c r="F23" s="28">
        <f>-F8</f>
        <v>3500</v>
      </c>
      <c r="G23" s="28"/>
      <c r="H23" s="28"/>
      <c r="I23" s="28">
        <f>-I8</f>
        <v>3000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5.75" customHeight="1" x14ac:dyDescent="0.55000000000000004">
      <c r="A24" s="23"/>
      <c r="B24" s="28" t="s">
        <v>48</v>
      </c>
      <c r="C24" s="28"/>
      <c r="D24" s="28">
        <f>-D10</f>
        <v>-20500</v>
      </c>
      <c r="E24" s="28"/>
      <c r="F24" s="104">
        <f t="shared" ref="F24:G24" si="17">-F10</f>
        <v>0</v>
      </c>
      <c r="G24" s="104">
        <f t="shared" si="17"/>
        <v>-2800</v>
      </c>
      <c r="H24" s="28">
        <f t="shared" ref="H24:I24" si="18">-H10</f>
        <v>-700</v>
      </c>
      <c r="I24" s="104">
        <f t="shared" si="18"/>
        <v>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5.75" customHeight="1" x14ac:dyDescent="0.55000000000000004">
      <c r="A25" s="23"/>
      <c r="B25" s="28" t="s">
        <v>49</v>
      </c>
      <c r="C25" s="28">
        <f t="shared" ref="C25:D25" si="19">SUM(C22:C24)</f>
        <v>20500</v>
      </c>
      <c r="D25" s="104">
        <f t="shared" si="19"/>
        <v>0</v>
      </c>
      <c r="E25" s="104">
        <f t="shared" ref="E25:F25" si="20">SUM(E22:E24)</f>
        <v>0</v>
      </c>
      <c r="F25" s="104">
        <f t="shared" si="20"/>
        <v>3500</v>
      </c>
      <c r="G25" s="28">
        <f t="shared" ref="G25:H25" si="21">SUM(G22:G24)</f>
        <v>700</v>
      </c>
      <c r="H25" s="104">
        <f t="shared" si="21"/>
        <v>0</v>
      </c>
      <c r="I25" s="28">
        <f t="shared" ref="I25" si="22">SUM(I22:I24)</f>
        <v>3000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5.75" customHeight="1" x14ac:dyDescent="0.55000000000000004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.75" customHeight="1" x14ac:dyDescent="0.55000000000000004">
      <c r="A27" s="23"/>
      <c r="B27" s="29" t="s">
        <v>50</v>
      </c>
      <c r="C27" s="29">
        <f t="shared" ref="C27:D27" si="23">+C25+C20</f>
        <v>24280</v>
      </c>
      <c r="D27" s="105">
        <f t="shared" si="23"/>
        <v>0</v>
      </c>
      <c r="E27" s="105">
        <f t="shared" ref="E27:F27" si="24">+E25+E20</f>
        <v>0</v>
      </c>
      <c r="F27" s="29">
        <f t="shared" si="24"/>
        <v>3500</v>
      </c>
      <c r="G27" s="29">
        <f>+G25+G20</f>
        <v>700</v>
      </c>
      <c r="H27" s="105">
        <f>+H25+H20</f>
        <v>0</v>
      </c>
      <c r="I27" s="105">
        <f>+I25+I20</f>
        <v>3000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.75" customHeight="1" x14ac:dyDescent="0.55000000000000004">
      <c r="A28" s="23"/>
      <c r="B28" s="29" t="s">
        <v>51</v>
      </c>
      <c r="C28" s="30">
        <v>0.33</v>
      </c>
      <c r="D28" s="30">
        <v>0.3</v>
      </c>
      <c r="E28" s="30">
        <v>0.3</v>
      </c>
      <c r="F28" s="30">
        <v>0.35</v>
      </c>
      <c r="G28" s="30">
        <v>0.35</v>
      </c>
      <c r="H28" s="30">
        <v>0.35</v>
      </c>
      <c r="I28" s="30">
        <v>0.35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5.75" customHeight="1" x14ac:dyDescent="0.55000000000000004">
      <c r="A29" s="23"/>
      <c r="B29" s="29" t="s">
        <v>52</v>
      </c>
      <c r="C29" s="29">
        <f t="shared" ref="C29:D29" si="25">+C27*C28</f>
        <v>8012.4000000000005</v>
      </c>
      <c r="D29" s="105">
        <f t="shared" si="25"/>
        <v>0</v>
      </c>
      <c r="E29" s="105">
        <f t="shared" ref="E29:F29" si="26">+E27*E28</f>
        <v>0</v>
      </c>
      <c r="F29" s="29">
        <f t="shared" si="26"/>
        <v>1225</v>
      </c>
      <c r="G29" s="29">
        <f t="shared" ref="G29:H29" si="27">+G27*G28</f>
        <v>244.99999999999997</v>
      </c>
      <c r="H29" s="105">
        <f t="shared" si="27"/>
        <v>0</v>
      </c>
      <c r="I29" s="105">
        <f t="shared" ref="I29" si="28">+I27*I28</f>
        <v>1050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.75" customHeight="1" x14ac:dyDescent="0.55000000000000004">
      <c r="A30" s="23"/>
      <c r="B30" s="29"/>
      <c r="C30" s="29"/>
      <c r="D30" s="29"/>
      <c r="E30" s="29"/>
      <c r="F30" s="29"/>
      <c r="G30" s="29"/>
      <c r="H30" s="29"/>
      <c r="I30" s="29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.75" customHeight="1" x14ac:dyDescent="0.55000000000000004">
      <c r="A31" s="23"/>
      <c r="B31" s="29" t="s">
        <v>53</v>
      </c>
      <c r="C31" s="29"/>
      <c r="D31" s="29"/>
      <c r="E31" s="29"/>
      <c r="F31" s="29"/>
      <c r="G31" s="29"/>
      <c r="H31" s="29"/>
      <c r="I31" s="29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75" customHeight="1" x14ac:dyDescent="0.55000000000000004">
      <c r="A32" s="23"/>
      <c r="B32" s="29">
        <v>2018</v>
      </c>
      <c r="C32" s="29">
        <f>+C23+C18</f>
        <v>24280</v>
      </c>
      <c r="D32" s="29">
        <f>+D25</f>
        <v>0</v>
      </c>
      <c r="E32" s="29">
        <f>+E25</f>
        <v>0</v>
      </c>
      <c r="F32" s="29"/>
      <c r="G32" s="29">
        <f>F32</f>
        <v>0</v>
      </c>
      <c r="H32" s="29">
        <v>0</v>
      </c>
      <c r="I32" s="29">
        <v>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.75" customHeight="1" x14ac:dyDescent="0.55000000000000004">
      <c r="A33" s="23"/>
      <c r="B33" s="29">
        <v>2021</v>
      </c>
      <c r="C33" s="29"/>
      <c r="D33" s="29">
        <f>+D26</f>
        <v>0</v>
      </c>
      <c r="E33" s="29">
        <f>+E26</f>
        <v>0</v>
      </c>
      <c r="F33" s="29">
        <f>+F27</f>
        <v>3500</v>
      </c>
      <c r="G33" s="29">
        <f>+G25</f>
        <v>700</v>
      </c>
      <c r="H33" s="29">
        <v>0</v>
      </c>
      <c r="I33" s="29">
        <v>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5.75" customHeight="1" x14ac:dyDescent="0.55000000000000004">
      <c r="A34" s="23"/>
      <c r="B34" s="29">
        <v>2024</v>
      </c>
      <c r="C34" s="29"/>
      <c r="D34" s="29"/>
      <c r="E34" s="29"/>
      <c r="F34" s="29"/>
      <c r="G34" s="29"/>
      <c r="H34" s="29"/>
      <c r="I34" s="29">
        <f>+I23</f>
        <v>3000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5.75" customHeight="1" x14ac:dyDescent="0.55000000000000004">
      <c r="A35" s="23"/>
      <c r="B35" s="29"/>
      <c r="C35" s="29">
        <f t="shared" ref="C35:I35" si="29">SUM(C32:C34)</f>
        <v>24280</v>
      </c>
      <c r="D35" s="29">
        <f t="shared" si="29"/>
        <v>0</v>
      </c>
      <c r="E35" s="29">
        <f t="shared" si="29"/>
        <v>0</v>
      </c>
      <c r="F35" s="29">
        <f t="shared" si="29"/>
        <v>3500</v>
      </c>
      <c r="G35" s="29">
        <f t="shared" si="29"/>
        <v>700</v>
      </c>
      <c r="H35" s="29">
        <f t="shared" si="29"/>
        <v>0</v>
      </c>
      <c r="I35" s="29">
        <f t="shared" si="29"/>
        <v>3000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5.75" customHeight="1" x14ac:dyDescent="0.5500000000000000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.75" customHeight="1" x14ac:dyDescent="0.55000000000000004">
      <c r="A37" s="23"/>
      <c r="B37" s="67" t="s">
        <v>159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5.75" customHeight="1" x14ac:dyDescent="0.5500000000000000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5.75" customHeight="1" x14ac:dyDescent="0.55000000000000004">
      <c r="A39" s="23"/>
      <c r="B39" s="67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5.75" customHeight="1" x14ac:dyDescent="0.5500000000000000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5.75" customHeight="1" x14ac:dyDescent="0.5500000000000000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5.75" customHeight="1" x14ac:dyDescent="0.5500000000000000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5.75" customHeight="1" x14ac:dyDescent="0.5500000000000000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5.75" customHeight="1" x14ac:dyDescent="0.5500000000000000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5.75" customHeight="1" x14ac:dyDescent="0.5500000000000000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5.75" customHeight="1" x14ac:dyDescent="0.55000000000000004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5.75" customHeight="1" x14ac:dyDescent="0.55000000000000004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5.75" customHeight="1" x14ac:dyDescent="0.5500000000000000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:25" ht="15.75" customHeight="1" x14ac:dyDescent="0.5500000000000000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:25" ht="15.75" customHeight="1" x14ac:dyDescent="0.5500000000000000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5.75" customHeight="1" x14ac:dyDescent="0.5500000000000000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5" ht="15.75" customHeight="1" x14ac:dyDescent="0.5500000000000000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:25" ht="15.75" customHeight="1" x14ac:dyDescent="0.5500000000000000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:25" ht="15.75" customHeight="1" x14ac:dyDescent="0.5500000000000000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5" ht="15.75" customHeight="1" x14ac:dyDescent="0.5500000000000000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ht="15.75" customHeight="1" x14ac:dyDescent="0.5500000000000000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:25" ht="15.75" customHeight="1" x14ac:dyDescent="0.5500000000000000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:25" ht="15.75" customHeight="1" x14ac:dyDescent="0.5500000000000000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5.75" customHeight="1" x14ac:dyDescent="0.5500000000000000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5.75" customHeight="1" x14ac:dyDescent="0.5500000000000000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5.75" customHeight="1" x14ac:dyDescent="0.5500000000000000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5.75" customHeight="1" x14ac:dyDescent="0.5500000000000000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5.75" customHeight="1" x14ac:dyDescent="0.5500000000000000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5.75" customHeight="1" x14ac:dyDescent="0.5500000000000000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5.75" customHeight="1" x14ac:dyDescent="0.5500000000000000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5.75" customHeight="1" x14ac:dyDescent="0.5500000000000000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5.75" customHeight="1" x14ac:dyDescent="0.5500000000000000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5.75" customHeight="1" x14ac:dyDescent="0.5500000000000000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5.75" customHeight="1" x14ac:dyDescent="0.5500000000000000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5.75" customHeight="1" x14ac:dyDescent="0.5500000000000000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5.75" customHeight="1" x14ac:dyDescent="0.5500000000000000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5.7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5.7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5.7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5.7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5.7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5.7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5" ht="15.7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:25" ht="15.7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:25" ht="15.7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:25" ht="15.7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:25" ht="15.7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:25" ht="15.7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:25" ht="15.7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:25" ht="15.7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:25" ht="15.7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:25" ht="15.7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:25" ht="15.7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:25" ht="15.7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:25" ht="15.7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:25" ht="15.7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:25" ht="15.7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:25" ht="15.7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:25" ht="15.7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:25" ht="15.7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:25" ht="15.7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5.7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:25" ht="15.7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:25" ht="15.7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:25" ht="15.7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:25" ht="15.75" customHeight="1" x14ac:dyDescent="0.5500000000000000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:25" ht="15.75" customHeight="1" x14ac:dyDescent="0.5500000000000000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:25" ht="15.75" customHeight="1" x14ac:dyDescent="0.5500000000000000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:25" ht="15.75" customHeight="1" x14ac:dyDescent="0.550000000000000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:25" ht="15.75" customHeight="1" x14ac:dyDescent="0.5500000000000000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:25" ht="15.75" customHeight="1" x14ac:dyDescent="0.5500000000000000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:25" ht="15.75" customHeight="1" x14ac:dyDescent="0.5500000000000000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:25" ht="15.75" customHeight="1" x14ac:dyDescent="0.5500000000000000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:25" ht="15.75" customHeight="1" x14ac:dyDescent="0.55000000000000004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:25" ht="15.75" customHeight="1" x14ac:dyDescent="0.55000000000000004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:25" ht="15.75" customHeight="1" x14ac:dyDescent="0.5500000000000000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:25" ht="15.75" customHeight="1" x14ac:dyDescent="0.55000000000000004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:25" ht="15.75" customHeight="1" x14ac:dyDescent="0.5500000000000000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:25" ht="15.75" customHeight="1" x14ac:dyDescent="0.5500000000000000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:25" ht="15.75" customHeight="1" x14ac:dyDescent="0.55000000000000004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:25" ht="15.75" customHeight="1" x14ac:dyDescent="0.55000000000000004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:25" ht="15.75" customHeight="1" x14ac:dyDescent="0.55000000000000004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:25" ht="15.75" customHeight="1" x14ac:dyDescent="0.55000000000000004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5.75" customHeight="1" x14ac:dyDescent="0.55000000000000004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:25" ht="15.75" customHeight="1" x14ac:dyDescent="0.55000000000000004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:25" ht="15.75" customHeight="1" x14ac:dyDescent="0.55000000000000004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:25" ht="15.75" customHeight="1" x14ac:dyDescent="0.55000000000000004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:25" ht="15.75" customHeight="1" x14ac:dyDescent="0.55000000000000004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:25" ht="15.75" customHeight="1" x14ac:dyDescent="0.5500000000000000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:25" ht="15.75" customHeight="1" x14ac:dyDescent="0.55000000000000004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:25" ht="15.75" customHeight="1" x14ac:dyDescent="0.55000000000000004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:25" ht="15.75" customHeight="1" x14ac:dyDescent="0.55000000000000004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:25" ht="15.75" customHeight="1" x14ac:dyDescent="0.55000000000000004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:25" ht="15.75" customHeight="1" x14ac:dyDescent="0.55000000000000004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:25" ht="15.75" customHeight="1" x14ac:dyDescent="0.55000000000000004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:25" ht="15.75" customHeight="1" x14ac:dyDescent="0.55000000000000004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:25" ht="15.75" customHeight="1" x14ac:dyDescent="0.55000000000000004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:25" ht="15.75" customHeight="1" x14ac:dyDescent="0.55000000000000004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:25" ht="15.75" customHeight="1" x14ac:dyDescent="0.5500000000000000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:25" ht="15.75" customHeight="1" x14ac:dyDescent="0.55000000000000004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:25" ht="15.75" customHeight="1" x14ac:dyDescent="0.55000000000000004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:25" ht="15.75" customHeight="1" x14ac:dyDescent="0.55000000000000004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:25" ht="15.75" customHeight="1" x14ac:dyDescent="0.55000000000000004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:25" ht="15.75" customHeight="1" x14ac:dyDescent="0.55000000000000004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:25" ht="15.75" customHeight="1" x14ac:dyDescent="0.55000000000000004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:25" ht="15.75" customHeight="1" x14ac:dyDescent="0.55000000000000004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5.75" customHeight="1" x14ac:dyDescent="0.55000000000000004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:25" ht="15.75" customHeight="1" x14ac:dyDescent="0.55000000000000004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.75" customHeight="1" x14ac:dyDescent="0.5500000000000000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5.75" customHeight="1" x14ac:dyDescent="0.55000000000000004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:25" ht="15.75" customHeight="1" x14ac:dyDescent="0.55000000000000004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5.75" customHeight="1" x14ac:dyDescent="0.55000000000000004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.75" customHeight="1" x14ac:dyDescent="0.55000000000000004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5.75" customHeight="1" x14ac:dyDescent="0.55000000000000004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:25" ht="15.75" customHeight="1" x14ac:dyDescent="0.55000000000000004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:25" ht="15.75" customHeight="1" x14ac:dyDescent="0.55000000000000004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5.75" customHeight="1" x14ac:dyDescent="0.55000000000000004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:25" ht="15.75" customHeight="1" x14ac:dyDescent="0.55000000000000004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:25" ht="15.75" customHeight="1" x14ac:dyDescent="0.5500000000000000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:25" ht="15.75" customHeight="1" x14ac:dyDescent="0.55000000000000004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:25" ht="15.75" customHeight="1" x14ac:dyDescent="0.55000000000000004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5.75" customHeight="1" x14ac:dyDescent="0.55000000000000004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:25" ht="15.75" customHeight="1" x14ac:dyDescent="0.55000000000000004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:25" ht="15.75" customHeight="1" x14ac:dyDescent="0.55000000000000004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:25" ht="15.75" customHeight="1" x14ac:dyDescent="0.55000000000000004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:25" ht="15.75" customHeight="1" x14ac:dyDescent="0.55000000000000004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5.75" customHeight="1" x14ac:dyDescent="0.55000000000000004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:25" ht="15.75" customHeight="1" x14ac:dyDescent="0.55000000000000004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:25" ht="15.75" customHeight="1" x14ac:dyDescent="0.5500000000000000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:25" ht="15.75" customHeight="1" x14ac:dyDescent="0.55000000000000004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:25" ht="15.75" customHeight="1" x14ac:dyDescent="0.55000000000000004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:25" ht="15.75" customHeight="1" x14ac:dyDescent="0.55000000000000004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:25" ht="15.75" customHeight="1" x14ac:dyDescent="0.55000000000000004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:25" ht="15.75" customHeight="1" x14ac:dyDescent="0.55000000000000004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:25" ht="15.75" customHeight="1" x14ac:dyDescent="0.55000000000000004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:25" ht="15.75" customHeight="1" x14ac:dyDescent="0.55000000000000004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:25" ht="15.75" customHeight="1" x14ac:dyDescent="0.55000000000000004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:25" ht="15.75" customHeight="1" x14ac:dyDescent="0.55000000000000004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:25" ht="15.75" customHeight="1" x14ac:dyDescent="0.5500000000000000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:25" ht="15.75" customHeight="1" x14ac:dyDescent="0.55000000000000004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:25" ht="15.75" customHeight="1" x14ac:dyDescent="0.55000000000000004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:25" ht="15.75" customHeight="1" x14ac:dyDescent="0.55000000000000004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:25" ht="15.75" customHeight="1" x14ac:dyDescent="0.55000000000000004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:25" ht="15.75" customHeight="1" x14ac:dyDescent="0.55000000000000004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:25" ht="15.75" customHeight="1" x14ac:dyDescent="0.55000000000000004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:25" ht="15.75" customHeight="1" x14ac:dyDescent="0.55000000000000004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:25" ht="15.75" customHeight="1" x14ac:dyDescent="0.55000000000000004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:25" ht="15.75" customHeight="1" x14ac:dyDescent="0.55000000000000004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:25" ht="15.75" customHeight="1" x14ac:dyDescent="0.5500000000000000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:25" ht="15.75" customHeight="1" x14ac:dyDescent="0.55000000000000004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:25" ht="15.75" customHeight="1" x14ac:dyDescent="0.55000000000000004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:25" ht="15.75" customHeight="1" x14ac:dyDescent="0.55000000000000004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:25" ht="15.75" customHeight="1" x14ac:dyDescent="0.55000000000000004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:25" ht="15.75" customHeight="1" x14ac:dyDescent="0.55000000000000004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:25" ht="15.75" customHeight="1" x14ac:dyDescent="0.55000000000000004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:25" ht="15.75" customHeight="1" x14ac:dyDescent="0.55000000000000004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:25" ht="15.75" customHeight="1" x14ac:dyDescent="0.55000000000000004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:25" ht="15.75" customHeight="1" x14ac:dyDescent="0.55000000000000004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:25" ht="15.75" customHeight="1" x14ac:dyDescent="0.5500000000000000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:25" ht="15.75" customHeight="1" x14ac:dyDescent="0.55000000000000004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:25" ht="15.75" customHeight="1" x14ac:dyDescent="0.55000000000000004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:25" ht="15.75" customHeight="1" x14ac:dyDescent="0.55000000000000004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:25" ht="15.75" customHeight="1" x14ac:dyDescent="0.55000000000000004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:25" ht="15.75" customHeight="1" x14ac:dyDescent="0.55000000000000004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:25" ht="15.7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:25" ht="15.7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:25" ht="15.7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:25" ht="15.75" customHeight="1" x14ac:dyDescent="0.55000000000000004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:25" ht="15.75" customHeight="1" x14ac:dyDescent="0.550000000000000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:25" ht="15.75" customHeight="1" x14ac:dyDescent="0.55000000000000004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:25" ht="15.75" customHeight="1" x14ac:dyDescent="0.55000000000000004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:25" ht="15.75" customHeight="1" x14ac:dyDescent="0.55000000000000004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:25" ht="15.75" customHeight="1" x14ac:dyDescent="0.55000000000000004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:25" ht="15.75" customHeight="1" x14ac:dyDescent="0.55000000000000004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:25" ht="15.75" customHeight="1" x14ac:dyDescent="0.55000000000000004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:25" ht="15.75" customHeight="1" x14ac:dyDescent="0.55000000000000004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:25" ht="15.75" customHeight="1" x14ac:dyDescent="0.55000000000000004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:25" ht="15.75" customHeight="1" x14ac:dyDescent="0.55000000000000004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:25" ht="15.75" customHeight="1" x14ac:dyDescent="0.5500000000000000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:25" ht="15.75" customHeight="1" x14ac:dyDescent="0.55000000000000004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:25" ht="15.75" customHeight="1" x14ac:dyDescent="0.55000000000000004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:25" ht="15.75" customHeight="1" x14ac:dyDescent="0.55000000000000004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:25" ht="15.75" customHeight="1" x14ac:dyDescent="0.55000000000000004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:25" ht="15.75" customHeight="1" x14ac:dyDescent="0.55000000000000004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:25" ht="15.75" customHeight="1" x14ac:dyDescent="0.55000000000000004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:25" ht="15.75" customHeight="1" x14ac:dyDescent="0.55000000000000004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:25" ht="15.75" customHeight="1" x14ac:dyDescent="0.55000000000000004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:25" ht="15.75" customHeight="1" x14ac:dyDescent="0.55000000000000004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:25" ht="15.75" customHeight="1" x14ac:dyDescent="0.5500000000000000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:25" ht="15.75" customHeight="1" x14ac:dyDescent="0.55000000000000004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:25" ht="15.75" customHeight="1" x14ac:dyDescent="0.55000000000000004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</row>
    <row r="227" spans="1:25" ht="15.75" customHeight="1" x14ac:dyDescent="0.55000000000000004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</row>
    <row r="228" spans="1:25" ht="15.75" customHeight="1" x14ac:dyDescent="0.55000000000000004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</row>
    <row r="229" spans="1:25" ht="15.75" customHeight="1" x14ac:dyDescent="0.55000000000000004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</row>
    <row r="230" spans="1:25" ht="15.75" customHeight="1" x14ac:dyDescent="0.55000000000000004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</row>
    <row r="231" spans="1:25" ht="15.75" customHeight="1" x14ac:dyDescent="0.55000000000000004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</row>
    <row r="232" spans="1:25" ht="15.75" customHeight="1" x14ac:dyDescent="0.55000000000000004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</row>
    <row r="233" spans="1:25" ht="15.75" customHeight="1" x14ac:dyDescent="0.55000000000000004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</row>
    <row r="234" spans="1:25" ht="15.75" customHeight="1" x14ac:dyDescent="0.5500000000000000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</row>
    <row r="235" spans="1:25" ht="15.75" customHeight="1" x14ac:dyDescent="0.55000000000000004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</row>
    <row r="236" spans="1:25" ht="15.75" customHeight="1" x14ac:dyDescent="0.55000000000000004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</row>
    <row r="237" spans="1:25" ht="15.75" customHeight="1" x14ac:dyDescent="0.55000000000000004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</row>
    <row r="238" spans="1:25" ht="15.75" customHeight="1" x14ac:dyDescent="0.55000000000000004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</row>
    <row r="239" spans="1:25" ht="15.75" customHeight="1" x14ac:dyDescent="0.55000000000000004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</row>
    <row r="240" spans="1:25" ht="15.75" customHeight="1" x14ac:dyDescent="0.55000000000000004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</row>
    <row r="241" spans="1:25" ht="15.75" customHeight="1" x14ac:dyDescent="0.55000000000000004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</row>
    <row r="242" spans="1:25" ht="15.75" customHeight="1" x14ac:dyDescent="0.55000000000000004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</row>
    <row r="243" spans="1:25" ht="15.75" customHeight="1" x14ac:dyDescent="0.55000000000000004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</row>
    <row r="244" spans="1:25" ht="15.75" customHeight="1" x14ac:dyDescent="0.5500000000000000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</row>
    <row r="245" spans="1:25" ht="15.75" customHeight="1" x14ac:dyDescent="0.55000000000000004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</row>
    <row r="246" spans="1:25" ht="15.75" customHeight="1" x14ac:dyDescent="0.55000000000000004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</row>
    <row r="247" spans="1:25" ht="15.75" customHeight="1" x14ac:dyDescent="0.55000000000000004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</row>
    <row r="248" spans="1:25" ht="15.75" customHeight="1" x14ac:dyDescent="0.55000000000000004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</row>
    <row r="249" spans="1:25" ht="15.75" customHeight="1" x14ac:dyDescent="0.55000000000000004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</row>
    <row r="250" spans="1:25" ht="15.75" customHeight="1" x14ac:dyDescent="0.55000000000000004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</row>
    <row r="251" spans="1:25" ht="15.75" customHeight="1" x14ac:dyDescent="0.55000000000000004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</row>
    <row r="252" spans="1:25" ht="15.75" customHeight="1" x14ac:dyDescent="0.55000000000000004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</row>
    <row r="253" spans="1:25" ht="15.75" customHeight="1" x14ac:dyDescent="0.55000000000000004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</row>
    <row r="254" spans="1:25" ht="15.75" customHeight="1" x14ac:dyDescent="0.5500000000000000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</row>
    <row r="255" spans="1:25" ht="15.75" customHeight="1" x14ac:dyDescent="0.55000000000000004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</row>
    <row r="256" spans="1:25" ht="15.75" customHeight="1" x14ac:dyDescent="0.55000000000000004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</row>
    <row r="257" spans="1:25" ht="15.75" customHeight="1" x14ac:dyDescent="0.55000000000000004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</row>
    <row r="258" spans="1:25" ht="15.75" customHeight="1" x14ac:dyDescent="0.55000000000000004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</row>
    <row r="259" spans="1:25" ht="15.75" customHeight="1" x14ac:dyDescent="0.55000000000000004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</row>
    <row r="260" spans="1:25" ht="15.75" customHeight="1" x14ac:dyDescent="0.55000000000000004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</row>
    <row r="261" spans="1:25" ht="15.75" customHeight="1" x14ac:dyDescent="0.55000000000000004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</row>
    <row r="262" spans="1:25" ht="15.75" customHeight="1" x14ac:dyDescent="0.55000000000000004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</row>
    <row r="263" spans="1:25" ht="15.75" customHeight="1" x14ac:dyDescent="0.55000000000000004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</row>
    <row r="264" spans="1:25" ht="15.75" customHeight="1" x14ac:dyDescent="0.5500000000000000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</row>
    <row r="265" spans="1:25" ht="15.75" customHeight="1" x14ac:dyDescent="0.55000000000000004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</row>
    <row r="266" spans="1:25" ht="15.75" customHeight="1" x14ac:dyDescent="0.55000000000000004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</row>
    <row r="267" spans="1:25" ht="15.75" customHeight="1" x14ac:dyDescent="0.55000000000000004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</row>
    <row r="268" spans="1:25" ht="15.75" customHeight="1" x14ac:dyDescent="0.55000000000000004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</row>
    <row r="269" spans="1:25" ht="15.75" customHeight="1" x14ac:dyDescent="0.55000000000000004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</row>
    <row r="270" spans="1:25" ht="15.75" customHeight="1" x14ac:dyDescent="0.55000000000000004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</row>
    <row r="271" spans="1:25" ht="15.75" customHeight="1" x14ac:dyDescent="0.55000000000000004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</row>
    <row r="272" spans="1:25" ht="15.75" customHeight="1" x14ac:dyDescent="0.55000000000000004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</row>
    <row r="273" spans="1:25" ht="15.75" customHeight="1" x14ac:dyDescent="0.55000000000000004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</row>
    <row r="274" spans="1:25" ht="15.75" customHeight="1" x14ac:dyDescent="0.5500000000000000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</row>
    <row r="275" spans="1:25" ht="15.75" customHeight="1" x14ac:dyDescent="0.55000000000000004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</row>
    <row r="276" spans="1:25" ht="15.75" customHeight="1" x14ac:dyDescent="0.55000000000000004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</row>
    <row r="277" spans="1:25" ht="15.75" customHeight="1" x14ac:dyDescent="0.55000000000000004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</row>
    <row r="278" spans="1:25" ht="15.75" customHeight="1" x14ac:dyDescent="0.55000000000000004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</row>
    <row r="279" spans="1:25" ht="15.75" customHeight="1" x14ac:dyDescent="0.55000000000000004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</row>
    <row r="280" spans="1:25" ht="15.75" customHeight="1" x14ac:dyDescent="0.55000000000000004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</row>
    <row r="281" spans="1:25" ht="15.75" customHeight="1" x14ac:dyDescent="0.55000000000000004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</row>
    <row r="282" spans="1:25" ht="15.75" customHeight="1" x14ac:dyDescent="0.55000000000000004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</row>
    <row r="283" spans="1:25" ht="15.75" customHeight="1" x14ac:dyDescent="0.55000000000000004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</row>
    <row r="284" spans="1:25" ht="15.75" customHeight="1" x14ac:dyDescent="0.5500000000000000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</row>
    <row r="285" spans="1:25" ht="15.75" customHeight="1" x14ac:dyDescent="0.5500000000000000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</row>
    <row r="286" spans="1:25" ht="15.75" customHeight="1" x14ac:dyDescent="0.5500000000000000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</row>
    <row r="287" spans="1:25" ht="15.75" customHeight="1" x14ac:dyDescent="0.5500000000000000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</row>
    <row r="288" spans="1:25" ht="15.75" customHeight="1" x14ac:dyDescent="0.5500000000000000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</row>
    <row r="289" spans="1:25" ht="15.75" customHeight="1" x14ac:dyDescent="0.55000000000000004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</row>
    <row r="290" spans="1:25" ht="15.75" customHeight="1" x14ac:dyDescent="0.55000000000000004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</row>
    <row r="291" spans="1:25" ht="15.75" customHeight="1" x14ac:dyDescent="0.55000000000000004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</row>
    <row r="292" spans="1:25" ht="15.75" customHeight="1" x14ac:dyDescent="0.55000000000000004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</row>
    <row r="293" spans="1:25" ht="15.75" customHeight="1" x14ac:dyDescent="0.55000000000000004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</row>
    <row r="294" spans="1:25" ht="15.75" customHeight="1" x14ac:dyDescent="0.5500000000000000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</row>
    <row r="295" spans="1:25" ht="15.75" customHeight="1" x14ac:dyDescent="0.55000000000000004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</row>
    <row r="296" spans="1:25" ht="15.75" customHeight="1" x14ac:dyDescent="0.55000000000000004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</row>
    <row r="297" spans="1:25" ht="15.75" customHeight="1" x14ac:dyDescent="0.55000000000000004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</row>
    <row r="298" spans="1:25" ht="15.75" customHeight="1" x14ac:dyDescent="0.55000000000000004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</row>
    <row r="299" spans="1:25" ht="15.75" customHeight="1" x14ac:dyDescent="0.55000000000000004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</row>
    <row r="300" spans="1:25" ht="15.75" customHeight="1" x14ac:dyDescent="0.55000000000000004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</row>
    <row r="301" spans="1:25" ht="15.75" customHeight="1" x14ac:dyDescent="0.55000000000000004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</row>
    <row r="302" spans="1:25" ht="15.75" customHeight="1" x14ac:dyDescent="0.55000000000000004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</row>
    <row r="303" spans="1:25" ht="15.75" customHeight="1" x14ac:dyDescent="0.55000000000000004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</row>
    <row r="304" spans="1:25" ht="15.75" customHeight="1" x14ac:dyDescent="0.550000000000000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</row>
    <row r="305" spans="1:25" ht="15.75" customHeight="1" x14ac:dyDescent="0.55000000000000004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</row>
    <row r="306" spans="1:25" ht="15.75" customHeight="1" x14ac:dyDescent="0.55000000000000004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</row>
    <row r="307" spans="1:25" ht="15.75" customHeight="1" x14ac:dyDescent="0.55000000000000004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</row>
    <row r="308" spans="1:25" ht="15.75" customHeight="1" x14ac:dyDescent="0.55000000000000004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</row>
    <row r="309" spans="1:25" ht="15.75" customHeight="1" x14ac:dyDescent="0.5500000000000000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</row>
    <row r="310" spans="1:25" ht="15.75" customHeight="1" x14ac:dyDescent="0.55000000000000004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</row>
    <row r="311" spans="1:25" ht="15.75" customHeight="1" x14ac:dyDescent="0.55000000000000004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</row>
    <row r="312" spans="1:25" ht="15.75" customHeight="1" x14ac:dyDescent="0.55000000000000004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</row>
    <row r="313" spans="1:25" ht="15.75" customHeight="1" x14ac:dyDescent="0.55000000000000004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</row>
    <row r="314" spans="1:25" ht="15.75" customHeight="1" x14ac:dyDescent="0.5500000000000000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</row>
    <row r="315" spans="1:25" ht="15.75" customHeight="1" x14ac:dyDescent="0.55000000000000004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</row>
    <row r="316" spans="1:25" ht="15.75" customHeight="1" x14ac:dyDescent="0.55000000000000004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</row>
    <row r="317" spans="1:25" ht="15.75" customHeight="1" x14ac:dyDescent="0.55000000000000004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</row>
    <row r="318" spans="1:25" ht="15.75" customHeight="1" x14ac:dyDescent="0.55000000000000004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</row>
    <row r="319" spans="1:25" ht="15.75" customHeight="1" x14ac:dyDescent="0.55000000000000004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</row>
    <row r="320" spans="1:25" ht="15.75" customHeight="1" x14ac:dyDescent="0.55000000000000004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</row>
    <row r="321" spans="1:25" ht="15.75" customHeight="1" x14ac:dyDescent="0.55000000000000004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</row>
    <row r="322" spans="1:25" ht="15.75" customHeight="1" x14ac:dyDescent="0.55000000000000004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5.75" customHeight="1" x14ac:dyDescent="0.55000000000000004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15.75" customHeight="1" x14ac:dyDescent="0.5500000000000000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</row>
    <row r="325" spans="1:25" ht="15.75" customHeight="1" x14ac:dyDescent="0.55000000000000004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</row>
    <row r="326" spans="1:25" ht="15.75" customHeight="1" x14ac:dyDescent="0.55000000000000004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</row>
    <row r="327" spans="1:25" ht="15.75" customHeight="1" x14ac:dyDescent="0.55000000000000004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</row>
    <row r="328" spans="1:25" ht="15.75" customHeight="1" x14ac:dyDescent="0.55000000000000004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</row>
    <row r="329" spans="1:25" ht="15.75" customHeight="1" x14ac:dyDescent="0.55000000000000004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</row>
    <row r="330" spans="1:25" ht="15.75" customHeight="1" x14ac:dyDescent="0.55000000000000004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</row>
    <row r="331" spans="1:25" ht="15.75" customHeight="1" x14ac:dyDescent="0.55000000000000004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ht="15.75" customHeight="1" x14ac:dyDescent="0.55000000000000004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</row>
    <row r="333" spans="1:25" ht="15.75" customHeight="1" x14ac:dyDescent="0.55000000000000004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</row>
    <row r="334" spans="1:25" ht="15.75" customHeight="1" x14ac:dyDescent="0.5500000000000000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</row>
    <row r="335" spans="1:25" ht="15.75" customHeight="1" x14ac:dyDescent="0.55000000000000004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</row>
    <row r="336" spans="1:25" ht="15.75" customHeight="1" x14ac:dyDescent="0.55000000000000004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</row>
    <row r="337" spans="1:25" ht="15.75" customHeight="1" x14ac:dyDescent="0.55000000000000004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</row>
    <row r="338" spans="1:25" ht="15.75" customHeight="1" x14ac:dyDescent="0.5500000000000000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</row>
    <row r="339" spans="1:25" ht="15.75" customHeight="1" x14ac:dyDescent="0.55000000000000004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</row>
    <row r="340" spans="1:25" ht="15.75" customHeight="1" x14ac:dyDescent="0.55000000000000004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</row>
    <row r="341" spans="1:25" ht="15.75" customHeight="1" x14ac:dyDescent="0.55000000000000004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</row>
    <row r="342" spans="1:25" ht="15.75" customHeight="1" x14ac:dyDescent="0.55000000000000004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</row>
    <row r="343" spans="1:25" ht="15.75" customHeight="1" x14ac:dyDescent="0.55000000000000004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</row>
    <row r="344" spans="1:25" ht="15.75" customHeight="1" x14ac:dyDescent="0.5500000000000000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</row>
    <row r="345" spans="1:25" ht="15.75" customHeight="1" x14ac:dyDescent="0.55000000000000004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</row>
    <row r="346" spans="1:25" ht="15.75" customHeight="1" x14ac:dyDescent="0.55000000000000004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</row>
    <row r="347" spans="1:25" ht="15.75" customHeight="1" x14ac:dyDescent="0.55000000000000004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</row>
    <row r="348" spans="1:25" ht="15.75" customHeight="1" x14ac:dyDescent="0.55000000000000004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</row>
    <row r="349" spans="1:25" ht="15.75" customHeight="1" x14ac:dyDescent="0.55000000000000004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</row>
    <row r="350" spans="1:25" ht="15.75" customHeight="1" x14ac:dyDescent="0.55000000000000004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</row>
    <row r="351" spans="1:25" ht="15.75" customHeight="1" x14ac:dyDescent="0.55000000000000004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</row>
    <row r="352" spans="1:25" ht="15.75" customHeight="1" x14ac:dyDescent="0.55000000000000004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</row>
    <row r="353" spans="1:25" ht="15.75" customHeight="1" x14ac:dyDescent="0.5500000000000000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</row>
    <row r="354" spans="1:25" ht="15.75" customHeight="1" x14ac:dyDescent="0.5500000000000000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</row>
    <row r="355" spans="1:25" ht="15.75" customHeight="1" x14ac:dyDescent="0.5500000000000000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</row>
    <row r="356" spans="1:25" ht="15.75" customHeight="1" x14ac:dyDescent="0.5500000000000000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.75" customHeight="1" x14ac:dyDescent="0.5500000000000000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.75" customHeight="1" x14ac:dyDescent="0.55000000000000004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5.75" customHeight="1" x14ac:dyDescent="0.55000000000000004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</row>
    <row r="360" spans="1:25" ht="15.75" customHeight="1" x14ac:dyDescent="0.55000000000000004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</row>
    <row r="361" spans="1:25" ht="15.75" customHeight="1" x14ac:dyDescent="0.55000000000000004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</row>
    <row r="362" spans="1:25" ht="15.75" customHeight="1" x14ac:dyDescent="0.55000000000000004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</row>
    <row r="363" spans="1:25" ht="15.75" customHeight="1" x14ac:dyDescent="0.55000000000000004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</row>
    <row r="364" spans="1:25" ht="15.75" customHeight="1" x14ac:dyDescent="0.5500000000000000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</row>
    <row r="365" spans="1:25" ht="15.75" customHeight="1" x14ac:dyDescent="0.55000000000000004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</row>
    <row r="366" spans="1:25" ht="15.75" customHeight="1" x14ac:dyDescent="0.55000000000000004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.75" customHeight="1" x14ac:dyDescent="0.55000000000000004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5.75" customHeight="1" x14ac:dyDescent="0.55000000000000004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</row>
    <row r="369" spans="1:25" ht="15.75" customHeight="1" x14ac:dyDescent="0.55000000000000004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</row>
    <row r="370" spans="1:25" ht="15.75" customHeight="1" x14ac:dyDescent="0.55000000000000004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</row>
    <row r="371" spans="1:25" ht="15.75" customHeight="1" x14ac:dyDescent="0.55000000000000004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</row>
    <row r="372" spans="1:25" ht="15.75" customHeight="1" x14ac:dyDescent="0.55000000000000004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</row>
    <row r="373" spans="1:25" ht="15.75" customHeight="1" x14ac:dyDescent="0.55000000000000004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</row>
    <row r="374" spans="1:25" ht="15.75" customHeight="1" x14ac:dyDescent="0.5500000000000000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</row>
    <row r="375" spans="1:25" ht="15.75" customHeight="1" x14ac:dyDescent="0.55000000000000004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</row>
    <row r="376" spans="1:25" ht="15.75" customHeight="1" x14ac:dyDescent="0.55000000000000004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</row>
    <row r="377" spans="1:25" ht="15.75" customHeight="1" x14ac:dyDescent="0.55000000000000004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</row>
    <row r="378" spans="1:25" ht="15.75" customHeight="1" x14ac:dyDescent="0.55000000000000004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</row>
    <row r="379" spans="1:25" ht="15.75" customHeight="1" x14ac:dyDescent="0.55000000000000004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</row>
    <row r="380" spans="1:25" ht="15.75" customHeight="1" x14ac:dyDescent="0.55000000000000004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</row>
    <row r="381" spans="1:25" ht="15.75" customHeight="1" x14ac:dyDescent="0.55000000000000004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</row>
    <row r="382" spans="1:25" ht="15.75" customHeight="1" x14ac:dyDescent="0.55000000000000004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</row>
    <row r="383" spans="1:25" ht="15.75" customHeight="1" x14ac:dyDescent="0.55000000000000004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</row>
    <row r="384" spans="1:25" ht="15.75" customHeight="1" x14ac:dyDescent="0.5500000000000000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</row>
    <row r="385" spans="1:25" ht="15.75" customHeight="1" x14ac:dyDescent="0.55000000000000004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</row>
    <row r="386" spans="1:25" ht="15.75" customHeight="1" x14ac:dyDescent="0.55000000000000004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</row>
    <row r="387" spans="1:25" ht="15.75" customHeight="1" x14ac:dyDescent="0.55000000000000004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</row>
    <row r="388" spans="1:25" ht="15.75" customHeight="1" x14ac:dyDescent="0.55000000000000004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</row>
    <row r="389" spans="1:25" ht="15.75" customHeight="1" x14ac:dyDescent="0.55000000000000004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ht="15.75" customHeight="1" x14ac:dyDescent="0.55000000000000004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</row>
    <row r="391" spans="1:25" ht="15.75" customHeight="1" x14ac:dyDescent="0.55000000000000004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</row>
    <row r="392" spans="1:25" ht="15.75" customHeight="1" x14ac:dyDescent="0.55000000000000004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15.75" customHeight="1" x14ac:dyDescent="0.55000000000000004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15.75" customHeight="1" x14ac:dyDescent="0.5500000000000000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</row>
    <row r="395" spans="1:25" ht="15.75" customHeight="1" x14ac:dyDescent="0.55000000000000004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</row>
    <row r="396" spans="1:25" ht="15.75" customHeight="1" x14ac:dyDescent="0.55000000000000004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</row>
    <row r="397" spans="1:25" ht="15.75" customHeight="1" x14ac:dyDescent="0.55000000000000004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</row>
    <row r="398" spans="1:25" ht="15.75" customHeight="1" x14ac:dyDescent="0.55000000000000004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</row>
    <row r="399" spans="1:25" ht="15.75" customHeight="1" x14ac:dyDescent="0.55000000000000004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</row>
    <row r="400" spans="1:25" ht="15.75" customHeight="1" x14ac:dyDescent="0.55000000000000004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</row>
    <row r="401" spans="1:25" ht="15.75" customHeight="1" x14ac:dyDescent="0.55000000000000004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</row>
    <row r="402" spans="1:25" ht="15.75" customHeight="1" x14ac:dyDescent="0.55000000000000004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</row>
    <row r="403" spans="1:25" ht="15.75" customHeight="1" x14ac:dyDescent="0.55000000000000004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ht="15.75" customHeight="1" x14ac:dyDescent="0.550000000000000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ht="15.75" customHeight="1" x14ac:dyDescent="0.55000000000000004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</row>
    <row r="406" spans="1:25" ht="15.75" customHeight="1" x14ac:dyDescent="0.55000000000000004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</row>
    <row r="407" spans="1:25" ht="15.75" customHeight="1" x14ac:dyDescent="0.55000000000000004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</row>
    <row r="408" spans="1:25" ht="15.75" customHeight="1" x14ac:dyDescent="0.55000000000000004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</row>
    <row r="409" spans="1:25" ht="15.75" customHeight="1" x14ac:dyDescent="0.55000000000000004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</row>
    <row r="410" spans="1:25" ht="15.75" customHeight="1" x14ac:dyDescent="0.55000000000000004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</row>
    <row r="411" spans="1:25" ht="15.75" customHeight="1" x14ac:dyDescent="0.55000000000000004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</row>
    <row r="412" spans="1:25" ht="15.75" customHeight="1" x14ac:dyDescent="0.55000000000000004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</row>
    <row r="413" spans="1:25" ht="15.75" customHeight="1" x14ac:dyDescent="0.55000000000000004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</row>
    <row r="414" spans="1:25" ht="15.75" customHeight="1" x14ac:dyDescent="0.5500000000000000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</row>
    <row r="415" spans="1:25" ht="15.75" customHeight="1" x14ac:dyDescent="0.55000000000000004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</row>
    <row r="416" spans="1:25" ht="15.75" customHeight="1" x14ac:dyDescent="0.55000000000000004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</row>
    <row r="417" spans="1:25" ht="15.75" customHeight="1" x14ac:dyDescent="0.55000000000000004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</row>
    <row r="418" spans="1:25" ht="15.75" customHeight="1" x14ac:dyDescent="0.55000000000000004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</row>
    <row r="419" spans="1:25" ht="15.75" customHeight="1" x14ac:dyDescent="0.55000000000000004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</row>
    <row r="420" spans="1:25" ht="15.75" customHeight="1" x14ac:dyDescent="0.55000000000000004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</row>
    <row r="421" spans="1:25" ht="15.75" customHeight="1" x14ac:dyDescent="0.55000000000000004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</row>
    <row r="422" spans="1:25" ht="15.75" customHeight="1" x14ac:dyDescent="0.55000000000000004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</row>
    <row r="423" spans="1:25" ht="15.75" customHeight="1" x14ac:dyDescent="0.55000000000000004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.75" customHeight="1" x14ac:dyDescent="0.5500000000000000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.75" customHeight="1" x14ac:dyDescent="0.55000000000000004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5.75" customHeight="1" x14ac:dyDescent="0.55000000000000004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.75" customHeight="1" x14ac:dyDescent="0.55000000000000004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.75" customHeight="1" x14ac:dyDescent="0.55000000000000004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5.75" customHeight="1" x14ac:dyDescent="0.55000000000000004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</row>
    <row r="430" spans="1:25" ht="15.75" customHeight="1" x14ac:dyDescent="0.55000000000000004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</row>
    <row r="431" spans="1:25" ht="15.75" customHeight="1" x14ac:dyDescent="0.55000000000000004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</row>
    <row r="432" spans="1:25" ht="15.75" customHeight="1" x14ac:dyDescent="0.55000000000000004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</row>
    <row r="433" spans="1:25" ht="15.75" customHeight="1" x14ac:dyDescent="0.55000000000000004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</row>
    <row r="434" spans="1:25" ht="15.75" customHeight="1" x14ac:dyDescent="0.5500000000000000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</row>
    <row r="435" spans="1:25" ht="15.75" customHeight="1" x14ac:dyDescent="0.55000000000000004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</row>
    <row r="436" spans="1:25" ht="15.75" customHeight="1" x14ac:dyDescent="0.55000000000000004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</row>
    <row r="437" spans="1:25" ht="15.75" customHeight="1" x14ac:dyDescent="0.55000000000000004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</row>
    <row r="438" spans="1:25" ht="15.75" customHeight="1" x14ac:dyDescent="0.55000000000000004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.75" customHeight="1" x14ac:dyDescent="0.55000000000000004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.75" customHeight="1" x14ac:dyDescent="0.55000000000000004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5.75" customHeight="1" x14ac:dyDescent="0.55000000000000004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</row>
    <row r="442" spans="1:25" ht="15.75" customHeight="1" x14ac:dyDescent="0.55000000000000004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</row>
    <row r="443" spans="1:25" ht="15.75" customHeight="1" x14ac:dyDescent="0.55000000000000004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</row>
    <row r="444" spans="1:25" ht="15.75" customHeight="1" x14ac:dyDescent="0.5500000000000000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</row>
    <row r="445" spans="1:25" ht="15.75" customHeight="1" x14ac:dyDescent="0.55000000000000004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</row>
    <row r="446" spans="1:25" ht="15.75" customHeight="1" x14ac:dyDescent="0.55000000000000004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</row>
    <row r="447" spans="1:25" ht="15.75" customHeight="1" x14ac:dyDescent="0.55000000000000004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</row>
    <row r="448" spans="1:25" ht="15.75" customHeight="1" x14ac:dyDescent="0.55000000000000004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</row>
    <row r="449" spans="1:25" ht="15.75" customHeight="1" x14ac:dyDescent="0.55000000000000004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</row>
    <row r="450" spans="1:25" ht="15.75" customHeight="1" x14ac:dyDescent="0.55000000000000004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</row>
    <row r="451" spans="1:25" ht="15.75" customHeight="1" x14ac:dyDescent="0.55000000000000004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</row>
    <row r="452" spans="1:25" ht="15.75" customHeight="1" x14ac:dyDescent="0.55000000000000004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</row>
    <row r="453" spans="1:25" ht="15.75" customHeight="1" x14ac:dyDescent="0.55000000000000004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</row>
    <row r="454" spans="1:25" ht="15.75" customHeight="1" x14ac:dyDescent="0.5500000000000000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</row>
    <row r="455" spans="1:25" ht="15.75" customHeight="1" x14ac:dyDescent="0.55000000000000004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</row>
    <row r="456" spans="1:25" ht="15.75" customHeight="1" x14ac:dyDescent="0.55000000000000004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</row>
    <row r="457" spans="1:25" ht="15.75" customHeight="1" x14ac:dyDescent="0.55000000000000004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</row>
    <row r="458" spans="1:25" ht="15.75" customHeight="1" x14ac:dyDescent="0.55000000000000004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</row>
    <row r="459" spans="1:25" ht="15.75" customHeight="1" x14ac:dyDescent="0.55000000000000004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</row>
    <row r="460" spans="1:25" ht="15.75" customHeight="1" x14ac:dyDescent="0.55000000000000004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ht="15.75" customHeight="1" x14ac:dyDescent="0.55000000000000004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</row>
    <row r="462" spans="1:25" ht="15.75" customHeight="1" x14ac:dyDescent="0.55000000000000004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</row>
    <row r="463" spans="1:25" ht="15.75" customHeight="1" x14ac:dyDescent="0.55000000000000004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</row>
    <row r="464" spans="1:25" ht="15.75" customHeight="1" x14ac:dyDescent="0.5500000000000000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</row>
    <row r="465" spans="1:25" ht="15.75" customHeight="1" x14ac:dyDescent="0.55000000000000004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</row>
    <row r="466" spans="1:25" ht="15.75" customHeight="1" x14ac:dyDescent="0.55000000000000004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</row>
    <row r="467" spans="1:25" ht="15.75" customHeight="1" x14ac:dyDescent="0.55000000000000004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</row>
    <row r="468" spans="1:25" ht="15.75" customHeight="1" x14ac:dyDescent="0.55000000000000004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</row>
    <row r="469" spans="1:25" ht="15.75" customHeight="1" x14ac:dyDescent="0.55000000000000004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</row>
    <row r="470" spans="1:25" ht="15.75" customHeight="1" x14ac:dyDescent="0.55000000000000004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</row>
    <row r="471" spans="1:25" ht="15.75" customHeight="1" x14ac:dyDescent="0.55000000000000004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</row>
    <row r="472" spans="1:25" ht="15.75" customHeight="1" x14ac:dyDescent="0.55000000000000004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</row>
    <row r="473" spans="1:25" ht="15.75" customHeight="1" x14ac:dyDescent="0.55000000000000004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</row>
    <row r="474" spans="1:25" ht="15.75" customHeight="1" x14ac:dyDescent="0.5500000000000000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</row>
    <row r="475" spans="1:25" ht="15.75" customHeight="1" x14ac:dyDescent="0.55000000000000004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</row>
    <row r="476" spans="1:25" ht="15.75" customHeight="1" x14ac:dyDescent="0.55000000000000004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</row>
    <row r="477" spans="1:25" ht="15.75" customHeight="1" x14ac:dyDescent="0.55000000000000004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</row>
    <row r="478" spans="1:25" ht="15.75" customHeight="1" x14ac:dyDescent="0.55000000000000004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</row>
    <row r="479" spans="1:25" ht="15.75" customHeight="1" x14ac:dyDescent="0.55000000000000004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</row>
    <row r="480" spans="1:25" ht="15.75" customHeight="1" x14ac:dyDescent="0.55000000000000004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</row>
    <row r="481" spans="1:25" ht="15.75" customHeight="1" x14ac:dyDescent="0.55000000000000004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</row>
    <row r="482" spans="1:25" ht="15.75" customHeight="1" x14ac:dyDescent="0.55000000000000004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</row>
    <row r="483" spans="1:25" ht="15.75" customHeight="1" x14ac:dyDescent="0.55000000000000004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</row>
    <row r="484" spans="1:25" ht="15.75" customHeight="1" x14ac:dyDescent="0.5500000000000000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</row>
    <row r="485" spans="1:25" ht="15.75" customHeight="1" x14ac:dyDescent="0.55000000000000004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</row>
    <row r="486" spans="1:25" ht="15.75" customHeight="1" x14ac:dyDescent="0.55000000000000004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</row>
    <row r="487" spans="1:25" ht="15.75" customHeight="1" x14ac:dyDescent="0.55000000000000004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</row>
    <row r="488" spans="1:25" ht="15.75" customHeight="1" x14ac:dyDescent="0.55000000000000004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</row>
    <row r="489" spans="1:25" ht="15.75" customHeight="1" x14ac:dyDescent="0.55000000000000004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</row>
    <row r="490" spans="1:25" ht="15.75" customHeight="1" x14ac:dyDescent="0.55000000000000004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</row>
    <row r="491" spans="1:25" ht="15.75" customHeight="1" x14ac:dyDescent="0.55000000000000004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</row>
    <row r="492" spans="1:25" ht="15.75" customHeight="1" x14ac:dyDescent="0.55000000000000004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</row>
    <row r="493" spans="1:25" ht="15.75" customHeight="1" x14ac:dyDescent="0.55000000000000004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.75" customHeight="1" x14ac:dyDescent="0.5500000000000000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.75" customHeight="1" x14ac:dyDescent="0.55000000000000004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5.75" customHeight="1" x14ac:dyDescent="0.55000000000000004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</row>
    <row r="497" spans="1:25" ht="15.75" customHeight="1" x14ac:dyDescent="0.55000000000000004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</row>
    <row r="498" spans="1:25" ht="15.75" customHeight="1" x14ac:dyDescent="0.55000000000000004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</row>
    <row r="499" spans="1:25" ht="15.75" customHeight="1" x14ac:dyDescent="0.55000000000000004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</row>
    <row r="500" spans="1:25" ht="15.75" customHeight="1" x14ac:dyDescent="0.55000000000000004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</row>
    <row r="501" spans="1:25" ht="15.75" customHeight="1" x14ac:dyDescent="0.55000000000000004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</row>
    <row r="502" spans="1:25" ht="15.75" customHeight="1" x14ac:dyDescent="0.55000000000000004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</row>
    <row r="503" spans="1:25" ht="15.75" customHeight="1" x14ac:dyDescent="0.55000000000000004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</row>
    <row r="504" spans="1:25" ht="15.75" customHeight="1" x14ac:dyDescent="0.550000000000000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</row>
    <row r="505" spans="1:25" ht="15.75" customHeight="1" x14ac:dyDescent="0.55000000000000004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</row>
    <row r="506" spans="1:25" ht="15.75" customHeight="1" x14ac:dyDescent="0.55000000000000004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</row>
    <row r="507" spans="1:25" ht="15.75" customHeight="1" x14ac:dyDescent="0.55000000000000004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</row>
    <row r="508" spans="1:25" ht="15.75" customHeight="1" x14ac:dyDescent="0.55000000000000004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</row>
    <row r="509" spans="1:25" ht="15.75" customHeight="1" x14ac:dyDescent="0.55000000000000004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</row>
    <row r="510" spans="1:25" ht="15.75" customHeight="1" x14ac:dyDescent="0.55000000000000004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</row>
    <row r="511" spans="1:25" ht="15.75" customHeight="1" x14ac:dyDescent="0.55000000000000004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</row>
    <row r="512" spans="1:25" ht="15.75" customHeight="1" x14ac:dyDescent="0.55000000000000004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</row>
    <row r="513" spans="1:25" ht="15.75" customHeight="1" x14ac:dyDescent="0.55000000000000004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</row>
    <row r="514" spans="1:25" ht="15.75" customHeight="1" x14ac:dyDescent="0.5500000000000000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</row>
    <row r="515" spans="1:25" ht="15.75" customHeight="1" x14ac:dyDescent="0.55000000000000004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</row>
    <row r="516" spans="1:25" ht="15.75" customHeight="1" x14ac:dyDescent="0.55000000000000004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</row>
    <row r="517" spans="1:25" ht="15.75" customHeight="1" x14ac:dyDescent="0.55000000000000004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</row>
    <row r="518" spans="1:25" ht="15.75" customHeight="1" x14ac:dyDescent="0.55000000000000004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</row>
    <row r="519" spans="1:25" ht="15.75" customHeight="1" x14ac:dyDescent="0.55000000000000004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</row>
    <row r="520" spans="1:25" ht="15.75" customHeight="1" x14ac:dyDescent="0.55000000000000004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</row>
    <row r="521" spans="1:25" ht="15.75" customHeight="1" x14ac:dyDescent="0.55000000000000004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</row>
    <row r="522" spans="1:25" ht="15.75" customHeight="1" x14ac:dyDescent="0.55000000000000004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</row>
    <row r="523" spans="1:25" ht="15.75" customHeight="1" x14ac:dyDescent="0.55000000000000004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</row>
    <row r="524" spans="1:25" ht="15.75" customHeight="1" x14ac:dyDescent="0.5500000000000000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</row>
    <row r="525" spans="1:25" ht="15.75" customHeight="1" x14ac:dyDescent="0.55000000000000004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</row>
    <row r="526" spans="1:25" ht="15.75" customHeight="1" x14ac:dyDescent="0.55000000000000004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</row>
    <row r="527" spans="1:25" ht="15.75" customHeight="1" x14ac:dyDescent="0.55000000000000004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</row>
    <row r="528" spans="1:25" ht="15.75" customHeight="1" x14ac:dyDescent="0.55000000000000004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</row>
    <row r="529" spans="1:25" ht="15.75" customHeight="1" x14ac:dyDescent="0.55000000000000004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</row>
    <row r="530" spans="1:25" ht="15.75" customHeight="1" x14ac:dyDescent="0.55000000000000004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</row>
    <row r="531" spans="1:25" ht="15.75" customHeight="1" x14ac:dyDescent="0.55000000000000004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</row>
    <row r="532" spans="1:25" ht="15.75" customHeight="1" x14ac:dyDescent="0.55000000000000004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</row>
    <row r="533" spans="1:25" ht="15.75" customHeight="1" x14ac:dyDescent="0.55000000000000004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</row>
    <row r="534" spans="1:25" ht="15.75" customHeight="1" x14ac:dyDescent="0.5500000000000000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</row>
    <row r="535" spans="1:25" ht="15.75" customHeight="1" x14ac:dyDescent="0.55000000000000004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</row>
    <row r="536" spans="1:25" ht="15.75" customHeight="1" x14ac:dyDescent="0.55000000000000004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</row>
    <row r="537" spans="1:25" ht="15.75" customHeight="1" x14ac:dyDescent="0.55000000000000004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</row>
    <row r="538" spans="1:25" ht="15.75" customHeight="1" x14ac:dyDescent="0.55000000000000004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</row>
    <row r="539" spans="1:25" ht="15.75" customHeight="1" x14ac:dyDescent="0.55000000000000004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</row>
    <row r="540" spans="1:25" ht="15.75" customHeight="1" x14ac:dyDescent="0.55000000000000004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</row>
    <row r="541" spans="1:25" ht="15.75" customHeight="1" x14ac:dyDescent="0.55000000000000004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</row>
    <row r="542" spans="1:25" ht="15.75" customHeight="1" x14ac:dyDescent="0.55000000000000004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</row>
    <row r="543" spans="1:25" ht="15.75" customHeight="1" x14ac:dyDescent="0.55000000000000004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</row>
    <row r="544" spans="1:25" ht="15.75" customHeight="1" x14ac:dyDescent="0.5500000000000000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</row>
    <row r="545" spans="1:25" ht="15.75" customHeight="1" x14ac:dyDescent="0.55000000000000004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</row>
    <row r="546" spans="1:25" ht="15.75" customHeight="1" x14ac:dyDescent="0.55000000000000004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</row>
    <row r="547" spans="1:25" ht="15.75" customHeight="1" x14ac:dyDescent="0.55000000000000004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</row>
    <row r="548" spans="1:25" ht="15.75" customHeight="1" x14ac:dyDescent="0.55000000000000004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</row>
    <row r="549" spans="1:25" ht="15.75" customHeight="1" x14ac:dyDescent="0.55000000000000004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</row>
    <row r="550" spans="1:25" ht="15.75" customHeight="1" x14ac:dyDescent="0.55000000000000004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</row>
    <row r="551" spans="1:25" ht="15.75" customHeight="1" x14ac:dyDescent="0.55000000000000004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</row>
    <row r="552" spans="1:25" ht="15.75" customHeight="1" x14ac:dyDescent="0.55000000000000004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</row>
    <row r="553" spans="1:25" ht="15.75" customHeight="1" x14ac:dyDescent="0.55000000000000004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</row>
    <row r="554" spans="1:25" ht="15.75" customHeight="1" x14ac:dyDescent="0.5500000000000000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</row>
    <row r="555" spans="1:25" ht="15.75" customHeight="1" x14ac:dyDescent="0.55000000000000004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</row>
    <row r="556" spans="1:25" ht="15.75" customHeight="1" x14ac:dyDescent="0.55000000000000004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</row>
    <row r="557" spans="1:25" ht="15.75" customHeight="1" x14ac:dyDescent="0.55000000000000004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</row>
    <row r="558" spans="1:25" ht="15.75" customHeight="1" x14ac:dyDescent="0.55000000000000004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</row>
    <row r="559" spans="1:25" ht="15.75" customHeight="1" x14ac:dyDescent="0.55000000000000004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</row>
    <row r="560" spans="1:25" ht="15.75" customHeight="1" x14ac:dyDescent="0.55000000000000004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</row>
    <row r="561" spans="1:25" ht="15.75" customHeight="1" x14ac:dyDescent="0.55000000000000004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</row>
    <row r="562" spans="1:25" ht="15.75" customHeight="1" x14ac:dyDescent="0.55000000000000004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</row>
    <row r="563" spans="1:25" ht="15.75" customHeight="1" x14ac:dyDescent="0.55000000000000004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</row>
    <row r="564" spans="1:25" ht="15.75" customHeight="1" x14ac:dyDescent="0.5500000000000000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</row>
    <row r="565" spans="1:25" ht="15.75" customHeight="1" x14ac:dyDescent="0.55000000000000004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</row>
    <row r="566" spans="1:25" ht="15.75" customHeight="1" x14ac:dyDescent="0.55000000000000004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</row>
    <row r="567" spans="1:25" ht="15.75" customHeight="1" x14ac:dyDescent="0.55000000000000004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</row>
    <row r="568" spans="1:25" ht="15.75" customHeight="1" x14ac:dyDescent="0.55000000000000004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</row>
    <row r="569" spans="1:25" ht="15.75" customHeight="1" x14ac:dyDescent="0.55000000000000004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</row>
    <row r="570" spans="1:25" ht="15.75" customHeight="1" x14ac:dyDescent="0.55000000000000004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</row>
    <row r="571" spans="1:25" ht="15.75" customHeight="1" x14ac:dyDescent="0.55000000000000004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</row>
    <row r="572" spans="1:25" ht="15.75" customHeight="1" x14ac:dyDescent="0.55000000000000004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</row>
    <row r="573" spans="1:25" ht="15.75" customHeight="1" x14ac:dyDescent="0.55000000000000004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</row>
    <row r="574" spans="1:25" ht="15.75" customHeight="1" x14ac:dyDescent="0.5500000000000000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</row>
    <row r="575" spans="1:25" ht="15.75" customHeight="1" x14ac:dyDescent="0.55000000000000004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</row>
    <row r="576" spans="1:25" ht="15.75" customHeight="1" x14ac:dyDescent="0.55000000000000004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</row>
    <row r="577" spans="1:25" ht="15.75" customHeight="1" x14ac:dyDescent="0.55000000000000004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</row>
    <row r="578" spans="1:25" ht="15.75" customHeight="1" x14ac:dyDescent="0.55000000000000004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</row>
    <row r="579" spans="1:25" ht="15.75" customHeight="1" x14ac:dyDescent="0.55000000000000004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</row>
    <row r="580" spans="1:25" ht="15.75" customHeight="1" x14ac:dyDescent="0.55000000000000004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</row>
    <row r="581" spans="1:25" ht="15.75" customHeight="1" x14ac:dyDescent="0.55000000000000004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</row>
    <row r="582" spans="1:25" ht="15.75" customHeight="1" x14ac:dyDescent="0.55000000000000004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</row>
    <row r="583" spans="1:25" ht="15.75" customHeight="1" x14ac:dyDescent="0.55000000000000004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</row>
    <row r="584" spans="1:25" ht="15.75" customHeight="1" x14ac:dyDescent="0.5500000000000000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</row>
    <row r="585" spans="1:25" ht="15.75" customHeight="1" x14ac:dyDescent="0.55000000000000004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</row>
    <row r="586" spans="1:25" ht="15.75" customHeight="1" x14ac:dyDescent="0.55000000000000004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</row>
    <row r="587" spans="1:25" ht="15.75" customHeight="1" x14ac:dyDescent="0.55000000000000004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</row>
    <row r="588" spans="1:25" ht="15.75" customHeight="1" x14ac:dyDescent="0.55000000000000004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</row>
    <row r="589" spans="1:25" ht="15.75" customHeight="1" x14ac:dyDescent="0.55000000000000004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</row>
    <row r="590" spans="1:25" ht="15.75" customHeight="1" x14ac:dyDescent="0.55000000000000004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</row>
    <row r="591" spans="1:25" ht="15.75" customHeight="1" x14ac:dyDescent="0.55000000000000004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</row>
    <row r="592" spans="1:25" ht="15.75" customHeight="1" x14ac:dyDescent="0.55000000000000004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</row>
    <row r="593" spans="1:25" ht="15.75" customHeight="1" x14ac:dyDescent="0.55000000000000004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</row>
    <row r="594" spans="1:25" ht="15.75" customHeight="1" x14ac:dyDescent="0.5500000000000000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</row>
    <row r="595" spans="1:25" ht="15.75" customHeight="1" x14ac:dyDescent="0.55000000000000004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</row>
    <row r="596" spans="1:25" ht="15.75" customHeight="1" x14ac:dyDescent="0.55000000000000004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</row>
    <row r="597" spans="1:25" ht="15.75" customHeight="1" x14ac:dyDescent="0.55000000000000004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</row>
    <row r="598" spans="1:25" ht="15.75" customHeight="1" x14ac:dyDescent="0.55000000000000004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</row>
    <row r="599" spans="1:25" ht="15.75" customHeight="1" x14ac:dyDescent="0.55000000000000004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</row>
    <row r="600" spans="1:25" ht="15.75" customHeight="1" x14ac:dyDescent="0.55000000000000004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</row>
    <row r="601" spans="1:25" ht="15.75" customHeight="1" x14ac:dyDescent="0.55000000000000004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</row>
    <row r="602" spans="1:25" ht="15.75" customHeight="1" x14ac:dyDescent="0.55000000000000004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</row>
    <row r="603" spans="1:25" ht="15.75" customHeight="1" x14ac:dyDescent="0.55000000000000004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</row>
    <row r="604" spans="1:25" ht="15.75" customHeight="1" x14ac:dyDescent="0.550000000000000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</row>
    <row r="605" spans="1:25" ht="15.75" customHeight="1" x14ac:dyDescent="0.55000000000000004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</row>
    <row r="606" spans="1:25" ht="15.75" customHeight="1" x14ac:dyDescent="0.55000000000000004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</row>
    <row r="607" spans="1:25" ht="15.75" customHeight="1" x14ac:dyDescent="0.55000000000000004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</row>
    <row r="608" spans="1:25" ht="15.75" customHeight="1" x14ac:dyDescent="0.55000000000000004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</row>
    <row r="609" spans="1:25" ht="15.75" customHeight="1" x14ac:dyDescent="0.55000000000000004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</row>
    <row r="610" spans="1:25" ht="15.75" customHeight="1" x14ac:dyDescent="0.55000000000000004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</row>
    <row r="611" spans="1:25" ht="15.75" customHeight="1" x14ac:dyDescent="0.55000000000000004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</row>
    <row r="612" spans="1:25" ht="15.75" customHeight="1" x14ac:dyDescent="0.55000000000000004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</row>
    <row r="613" spans="1:25" ht="15.75" customHeight="1" x14ac:dyDescent="0.55000000000000004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</row>
    <row r="614" spans="1:25" ht="15.75" customHeight="1" x14ac:dyDescent="0.5500000000000000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</row>
    <row r="615" spans="1:25" ht="15.75" customHeight="1" x14ac:dyDescent="0.55000000000000004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</row>
    <row r="616" spans="1:25" ht="15.75" customHeight="1" x14ac:dyDescent="0.55000000000000004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</row>
    <row r="617" spans="1:25" ht="15.75" customHeight="1" x14ac:dyDescent="0.55000000000000004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</row>
    <row r="618" spans="1:25" ht="15.75" customHeight="1" x14ac:dyDescent="0.55000000000000004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</row>
    <row r="619" spans="1:25" ht="15.75" customHeight="1" x14ac:dyDescent="0.55000000000000004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</row>
    <row r="620" spans="1:25" ht="15.75" customHeight="1" x14ac:dyDescent="0.55000000000000004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</row>
    <row r="621" spans="1:25" ht="15.75" customHeight="1" x14ac:dyDescent="0.55000000000000004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</row>
    <row r="622" spans="1:25" ht="15.75" customHeight="1" x14ac:dyDescent="0.55000000000000004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</row>
    <row r="623" spans="1:25" ht="15.75" customHeight="1" x14ac:dyDescent="0.55000000000000004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</row>
    <row r="624" spans="1:25" ht="15.75" customHeight="1" x14ac:dyDescent="0.5500000000000000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</row>
    <row r="625" spans="1:25" ht="15.75" customHeight="1" x14ac:dyDescent="0.55000000000000004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</row>
    <row r="626" spans="1:25" ht="15.75" customHeight="1" x14ac:dyDescent="0.55000000000000004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</row>
    <row r="627" spans="1:25" ht="15.75" customHeight="1" x14ac:dyDescent="0.55000000000000004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</row>
    <row r="628" spans="1:25" ht="15.75" customHeight="1" x14ac:dyDescent="0.55000000000000004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</row>
    <row r="629" spans="1:25" ht="15.75" customHeight="1" x14ac:dyDescent="0.55000000000000004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</row>
    <row r="630" spans="1:25" ht="15.75" customHeight="1" x14ac:dyDescent="0.55000000000000004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</row>
    <row r="631" spans="1:25" ht="15.75" customHeight="1" x14ac:dyDescent="0.55000000000000004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</row>
    <row r="632" spans="1:25" ht="15.75" customHeight="1" x14ac:dyDescent="0.55000000000000004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</row>
    <row r="633" spans="1:25" ht="15.75" customHeight="1" x14ac:dyDescent="0.55000000000000004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</row>
    <row r="634" spans="1:25" ht="15.75" customHeight="1" x14ac:dyDescent="0.5500000000000000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</row>
    <row r="635" spans="1:25" ht="15.75" customHeight="1" x14ac:dyDescent="0.55000000000000004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</row>
    <row r="636" spans="1:25" ht="15.75" customHeight="1" x14ac:dyDescent="0.55000000000000004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</row>
    <row r="637" spans="1:25" ht="15.75" customHeight="1" x14ac:dyDescent="0.55000000000000004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</row>
    <row r="638" spans="1:25" ht="15.75" customHeight="1" x14ac:dyDescent="0.55000000000000004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</row>
    <row r="639" spans="1:25" ht="15.75" customHeight="1" x14ac:dyDescent="0.55000000000000004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</row>
    <row r="640" spans="1:25" ht="15.75" customHeight="1" x14ac:dyDescent="0.55000000000000004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</row>
    <row r="641" spans="1:25" ht="15.75" customHeight="1" x14ac:dyDescent="0.55000000000000004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</row>
    <row r="642" spans="1:25" ht="15.75" customHeight="1" x14ac:dyDescent="0.55000000000000004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</row>
    <row r="643" spans="1:25" ht="15.75" customHeight="1" x14ac:dyDescent="0.55000000000000004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</row>
    <row r="644" spans="1:25" ht="15.75" customHeight="1" x14ac:dyDescent="0.5500000000000000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</row>
    <row r="645" spans="1:25" ht="15.75" customHeight="1" x14ac:dyDescent="0.55000000000000004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</row>
    <row r="646" spans="1:25" ht="15.75" customHeight="1" x14ac:dyDescent="0.55000000000000004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</row>
    <row r="647" spans="1:25" ht="15.75" customHeight="1" x14ac:dyDescent="0.55000000000000004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</row>
    <row r="648" spans="1:25" ht="15.75" customHeight="1" x14ac:dyDescent="0.55000000000000004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</row>
    <row r="649" spans="1:25" ht="15.75" customHeight="1" x14ac:dyDescent="0.55000000000000004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</row>
    <row r="650" spans="1:25" ht="15.75" customHeight="1" x14ac:dyDescent="0.55000000000000004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</row>
    <row r="651" spans="1:25" ht="15.75" customHeight="1" x14ac:dyDescent="0.55000000000000004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</row>
    <row r="652" spans="1:25" ht="15.75" customHeight="1" x14ac:dyDescent="0.55000000000000004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</row>
    <row r="653" spans="1:25" ht="15.75" customHeight="1" x14ac:dyDescent="0.55000000000000004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</row>
    <row r="654" spans="1:25" ht="15.75" customHeight="1" x14ac:dyDescent="0.5500000000000000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</row>
    <row r="655" spans="1:25" ht="15.75" customHeight="1" x14ac:dyDescent="0.55000000000000004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</row>
    <row r="656" spans="1:25" ht="15.75" customHeight="1" x14ac:dyDescent="0.55000000000000004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</row>
    <row r="657" spans="1:25" ht="15.75" customHeight="1" x14ac:dyDescent="0.55000000000000004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</row>
    <row r="658" spans="1:25" ht="15.75" customHeight="1" x14ac:dyDescent="0.55000000000000004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</row>
    <row r="659" spans="1:25" ht="15.75" customHeight="1" x14ac:dyDescent="0.55000000000000004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</row>
    <row r="660" spans="1:25" ht="15.75" customHeight="1" x14ac:dyDescent="0.55000000000000004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</row>
    <row r="661" spans="1:25" ht="15.75" customHeight="1" x14ac:dyDescent="0.55000000000000004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</row>
    <row r="662" spans="1:25" ht="15.75" customHeight="1" x14ac:dyDescent="0.55000000000000004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</row>
    <row r="663" spans="1:25" ht="15.75" customHeight="1" x14ac:dyDescent="0.55000000000000004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</row>
    <row r="664" spans="1:25" ht="15.75" customHeight="1" x14ac:dyDescent="0.5500000000000000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</row>
    <row r="665" spans="1:25" ht="15.75" customHeight="1" x14ac:dyDescent="0.55000000000000004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</row>
    <row r="666" spans="1:25" ht="15.75" customHeight="1" x14ac:dyDescent="0.55000000000000004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</row>
    <row r="667" spans="1:25" ht="15.75" customHeight="1" x14ac:dyDescent="0.55000000000000004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</row>
    <row r="668" spans="1:25" ht="15.75" customHeight="1" x14ac:dyDescent="0.55000000000000004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</row>
    <row r="669" spans="1:25" ht="15.75" customHeight="1" x14ac:dyDescent="0.55000000000000004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</row>
    <row r="670" spans="1:25" ht="15.75" customHeight="1" x14ac:dyDescent="0.55000000000000004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</row>
    <row r="671" spans="1:25" ht="15.75" customHeight="1" x14ac:dyDescent="0.55000000000000004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</row>
    <row r="672" spans="1:25" ht="15.75" customHeight="1" x14ac:dyDescent="0.55000000000000004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</row>
    <row r="673" spans="1:25" ht="15.75" customHeight="1" x14ac:dyDescent="0.55000000000000004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</row>
    <row r="674" spans="1:25" ht="15.75" customHeight="1" x14ac:dyDescent="0.5500000000000000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</row>
    <row r="675" spans="1:25" ht="15.75" customHeight="1" x14ac:dyDescent="0.55000000000000004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</row>
    <row r="676" spans="1:25" ht="15.75" customHeight="1" x14ac:dyDescent="0.55000000000000004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</row>
    <row r="677" spans="1:25" ht="15.75" customHeight="1" x14ac:dyDescent="0.55000000000000004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</row>
    <row r="678" spans="1:25" ht="15.75" customHeight="1" x14ac:dyDescent="0.55000000000000004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</row>
    <row r="679" spans="1:25" ht="15.75" customHeight="1" x14ac:dyDescent="0.55000000000000004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</row>
    <row r="680" spans="1:25" ht="15.75" customHeight="1" x14ac:dyDescent="0.55000000000000004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</row>
    <row r="681" spans="1:25" ht="15.75" customHeight="1" x14ac:dyDescent="0.55000000000000004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</row>
    <row r="682" spans="1:25" ht="15.75" customHeight="1" x14ac:dyDescent="0.55000000000000004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</row>
    <row r="683" spans="1:25" ht="15.75" customHeight="1" x14ac:dyDescent="0.55000000000000004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</row>
    <row r="684" spans="1:25" ht="15.75" customHeight="1" x14ac:dyDescent="0.5500000000000000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</row>
    <row r="685" spans="1:25" ht="15.75" customHeight="1" x14ac:dyDescent="0.55000000000000004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</row>
    <row r="686" spans="1:25" ht="15.75" customHeight="1" x14ac:dyDescent="0.55000000000000004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</row>
    <row r="687" spans="1:25" ht="15.75" customHeight="1" x14ac:dyDescent="0.55000000000000004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</row>
    <row r="688" spans="1:25" ht="15.75" customHeight="1" x14ac:dyDescent="0.55000000000000004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</row>
    <row r="689" spans="1:25" ht="15.75" customHeight="1" x14ac:dyDescent="0.55000000000000004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</row>
    <row r="690" spans="1:25" ht="15.75" customHeight="1" x14ac:dyDescent="0.55000000000000004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</row>
    <row r="691" spans="1:25" ht="15.75" customHeight="1" x14ac:dyDescent="0.55000000000000004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</row>
    <row r="692" spans="1:25" ht="15.75" customHeight="1" x14ac:dyDescent="0.55000000000000004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</row>
    <row r="693" spans="1:25" ht="15.75" customHeight="1" x14ac:dyDescent="0.55000000000000004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</row>
    <row r="694" spans="1:25" ht="15.75" customHeight="1" x14ac:dyDescent="0.5500000000000000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</row>
    <row r="695" spans="1:25" ht="15.75" customHeight="1" x14ac:dyDescent="0.55000000000000004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</row>
    <row r="696" spans="1:25" ht="15.75" customHeight="1" x14ac:dyDescent="0.55000000000000004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</row>
    <row r="697" spans="1:25" ht="15.75" customHeight="1" x14ac:dyDescent="0.55000000000000004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</row>
    <row r="698" spans="1:25" ht="15.75" customHeight="1" x14ac:dyDescent="0.55000000000000004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</row>
    <row r="699" spans="1:25" ht="15.75" customHeight="1" x14ac:dyDescent="0.55000000000000004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</row>
    <row r="700" spans="1:25" ht="15.75" customHeight="1" x14ac:dyDescent="0.55000000000000004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</row>
    <row r="701" spans="1:25" ht="15.75" customHeight="1" x14ac:dyDescent="0.55000000000000004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</row>
    <row r="702" spans="1:25" ht="15.75" customHeight="1" x14ac:dyDescent="0.55000000000000004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</row>
    <row r="703" spans="1:25" ht="15.75" customHeight="1" x14ac:dyDescent="0.55000000000000004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</row>
    <row r="704" spans="1:25" ht="15.75" customHeight="1" x14ac:dyDescent="0.550000000000000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</row>
    <row r="705" spans="1:25" ht="15.75" customHeight="1" x14ac:dyDescent="0.55000000000000004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</row>
    <row r="706" spans="1:25" ht="15.75" customHeight="1" x14ac:dyDescent="0.55000000000000004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</row>
    <row r="707" spans="1:25" ht="15.75" customHeight="1" x14ac:dyDescent="0.55000000000000004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</row>
    <row r="708" spans="1:25" ht="15.75" customHeight="1" x14ac:dyDescent="0.55000000000000004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</row>
    <row r="709" spans="1:25" ht="15.75" customHeight="1" x14ac:dyDescent="0.55000000000000004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</row>
    <row r="710" spans="1:25" ht="15.75" customHeight="1" x14ac:dyDescent="0.55000000000000004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</row>
    <row r="711" spans="1:25" ht="15.75" customHeight="1" x14ac:dyDescent="0.55000000000000004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</row>
    <row r="712" spans="1:25" ht="15.75" customHeight="1" x14ac:dyDescent="0.55000000000000004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</row>
    <row r="713" spans="1:25" ht="15.75" customHeight="1" x14ac:dyDescent="0.55000000000000004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</row>
    <row r="714" spans="1:25" ht="15.75" customHeight="1" x14ac:dyDescent="0.5500000000000000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</row>
    <row r="715" spans="1:25" ht="15.75" customHeight="1" x14ac:dyDescent="0.55000000000000004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</row>
    <row r="716" spans="1:25" ht="15.75" customHeight="1" x14ac:dyDescent="0.55000000000000004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</row>
    <row r="717" spans="1:25" ht="15.75" customHeight="1" x14ac:dyDescent="0.55000000000000004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</row>
    <row r="718" spans="1:25" ht="15.75" customHeight="1" x14ac:dyDescent="0.55000000000000004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</row>
    <row r="719" spans="1:25" ht="15.75" customHeight="1" x14ac:dyDescent="0.55000000000000004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</row>
    <row r="720" spans="1:25" ht="15.75" customHeight="1" x14ac:dyDescent="0.55000000000000004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</row>
    <row r="721" spans="1:25" ht="15.75" customHeight="1" x14ac:dyDescent="0.55000000000000004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</row>
    <row r="722" spans="1:25" ht="15.75" customHeight="1" x14ac:dyDescent="0.55000000000000004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</row>
    <row r="723" spans="1:25" ht="15.75" customHeight="1" x14ac:dyDescent="0.55000000000000004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</row>
    <row r="724" spans="1:25" ht="15.75" customHeight="1" x14ac:dyDescent="0.5500000000000000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</row>
    <row r="725" spans="1:25" ht="15.75" customHeight="1" x14ac:dyDescent="0.55000000000000004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</row>
    <row r="726" spans="1:25" ht="15.75" customHeight="1" x14ac:dyDescent="0.55000000000000004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</row>
    <row r="727" spans="1:25" ht="15.75" customHeight="1" x14ac:dyDescent="0.55000000000000004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</row>
    <row r="728" spans="1:25" ht="15.75" customHeight="1" x14ac:dyDescent="0.55000000000000004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</row>
    <row r="729" spans="1:25" ht="15.75" customHeight="1" x14ac:dyDescent="0.55000000000000004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</row>
    <row r="730" spans="1:25" ht="15.75" customHeight="1" x14ac:dyDescent="0.55000000000000004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</row>
    <row r="731" spans="1:25" ht="15.75" customHeight="1" x14ac:dyDescent="0.55000000000000004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</row>
    <row r="732" spans="1:25" ht="15.75" customHeight="1" x14ac:dyDescent="0.55000000000000004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</row>
    <row r="733" spans="1:25" ht="15.75" customHeight="1" x14ac:dyDescent="0.55000000000000004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</row>
    <row r="734" spans="1:25" ht="15.75" customHeight="1" x14ac:dyDescent="0.5500000000000000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</row>
    <row r="735" spans="1:25" ht="15.75" customHeight="1" x14ac:dyDescent="0.55000000000000004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</row>
    <row r="736" spans="1:25" ht="15.75" customHeight="1" x14ac:dyDescent="0.55000000000000004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</row>
    <row r="737" spans="1:25" ht="15.75" customHeight="1" x14ac:dyDescent="0.55000000000000004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</row>
    <row r="738" spans="1:25" ht="15.75" customHeight="1" x14ac:dyDescent="0.55000000000000004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</row>
    <row r="739" spans="1:25" ht="15.75" customHeight="1" x14ac:dyDescent="0.55000000000000004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</row>
    <row r="740" spans="1:25" ht="15.75" customHeight="1" x14ac:dyDescent="0.55000000000000004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</row>
    <row r="741" spans="1:25" ht="15.75" customHeight="1" x14ac:dyDescent="0.55000000000000004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</row>
    <row r="742" spans="1:25" ht="15.75" customHeight="1" x14ac:dyDescent="0.55000000000000004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</row>
    <row r="743" spans="1:25" ht="15.75" customHeight="1" x14ac:dyDescent="0.55000000000000004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</row>
    <row r="744" spans="1:25" ht="15.75" customHeight="1" x14ac:dyDescent="0.5500000000000000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</row>
    <row r="745" spans="1:25" ht="15.75" customHeight="1" x14ac:dyDescent="0.55000000000000004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</row>
    <row r="746" spans="1:25" ht="15.75" customHeight="1" x14ac:dyDescent="0.55000000000000004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</row>
    <row r="747" spans="1:25" ht="15.75" customHeight="1" x14ac:dyDescent="0.55000000000000004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</row>
    <row r="748" spans="1:25" ht="15.75" customHeight="1" x14ac:dyDescent="0.55000000000000004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</row>
    <row r="749" spans="1:25" ht="15.75" customHeight="1" x14ac:dyDescent="0.55000000000000004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</row>
    <row r="750" spans="1:25" ht="15.75" customHeight="1" x14ac:dyDescent="0.55000000000000004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</row>
    <row r="751" spans="1:25" ht="15.75" customHeight="1" x14ac:dyDescent="0.55000000000000004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</row>
    <row r="752" spans="1:25" ht="15.75" customHeight="1" x14ac:dyDescent="0.55000000000000004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</row>
    <row r="753" spans="1:25" ht="15.75" customHeight="1" x14ac:dyDescent="0.55000000000000004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</row>
    <row r="754" spans="1:25" ht="15.75" customHeight="1" x14ac:dyDescent="0.5500000000000000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</row>
    <row r="755" spans="1:25" ht="15.75" customHeight="1" x14ac:dyDescent="0.55000000000000004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</row>
    <row r="756" spans="1:25" ht="15.75" customHeight="1" x14ac:dyDescent="0.55000000000000004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</row>
    <row r="757" spans="1:25" ht="15.75" customHeight="1" x14ac:dyDescent="0.55000000000000004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</row>
    <row r="758" spans="1:25" ht="15.75" customHeight="1" x14ac:dyDescent="0.55000000000000004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</row>
    <row r="759" spans="1:25" ht="15.75" customHeight="1" x14ac:dyDescent="0.55000000000000004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</row>
    <row r="760" spans="1:25" ht="15.75" customHeight="1" x14ac:dyDescent="0.55000000000000004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</row>
    <row r="761" spans="1:25" ht="15.75" customHeight="1" x14ac:dyDescent="0.55000000000000004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</row>
    <row r="762" spans="1:25" ht="15.75" customHeight="1" x14ac:dyDescent="0.55000000000000004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</row>
    <row r="763" spans="1:25" ht="15.75" customHeight="1" x14ac:dyDescent="0.55000000000000004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</row>
    <row r="764" spans="1:25" ht="15.75" customHeight="1" x14ac:dyDescent="0.5500000000000000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</row>
    <row r="765" spans="1:25" ht="15.75" customHeight="1" x14ac:dyDescent="0.55000000000000004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</row>
    <row r="766" spans="1:25" ht="15.75" customHeight="1" x14ac:dyDescent="0.55000000000000004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</row>
    <row r="767" spans="1:25" ht="15.75" customHeight="1" x14ac:dyDescent="0.55000000000000004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</row>
    <row r="768" spans="1:25" ht="15.75" customHeight="1" x14ac:dyDescent="0.55000000000000004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</row>
    <row r="769" spans="1:25" ht="15.75" customHeight="1" x14ac:dyDescent="0.55000000000000004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</row>
    <row r="770" spans="1:25" ht="15.75" customHeight="1" x14ac:dyDescent="0.55000000000000004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</row>
    <row r="771" spans="1:25" ht="15.75" customHeight="1" x14ac:dyDescent="0.55000000000000004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</row>
    <row r="772" spans="1:25" ht="15.75" customHeight="1" x14ac:dyDescent="0.55000000000000004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</row>
    <row r="773" spans="1:25" ht="15.75" customHeight="1" x14ac:dyDescent="0.55000000000000004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</row>
    <row r="774" spans="1:25" ht="15.75" customHeight="1" x14ac:dyDescent="0.5500000000000000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</row>
    <row r="775" spans="1:25" ht="15.75" customHeight="1" x14ac:dyDescent="0.55000000000000004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</row>
    <row r="776" spans="1:25" ht="15.75" customHeight="1" x14ac:dyDescent="0.55000000000000004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</row>
    <row r="777" spans="1:25" ht="15.75" customHeight="1" x14ac:dyDescent="0.55000000000000004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</row>
    <row r="778" spans="1:25" ht="15.75" customHeight="1" x14ac:dyDescent="0.55000000000000004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</row>
    <row r="779" spans="1:25" ht="15.75" customHeight="1" x14ac:dyDescent="0.55000000000000004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</row>
    <row r="780" spans="1:25" ht="15.75" customHeight="1" x14ac:dyDescent="0.55000000000000004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</row>
    <row r="781" spans="1:25" ht="15.75" customHeight="1" x14ac:dyDescent="0.55000000000000004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</row>
    <row r="782" spans="1:25" ht="15.75" customHeight="1" x14ac:dyDescent="0.55000000000000004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</row>
    <row r="783" spans="1:25" ht="15.75" customHeight="1" x14ac:dyDescent="0.55000000000000004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</row>
    <row r="784" spans="1:25" ht="15.75" customHeight="1" x14ac:dyDescent="0.5500000000000000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</row>
    <row r="785" spans="1:25" ht="15.75" customHeight="1" x14ac:dyDescent="0.55000000000000004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</row>
    <row r="786" spans="1:25" ht="15.75" customHeight="1" x14ac:dyDescent="0.55000000000000004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</row>
    <row r="787" spans="1:25" ht="15.75" customHeight="1" x14ac:dyDescent="0.55000000000000004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</row>
    <row r="788" spans="1:25" ht="15.75" customHeight="1" x14ac:dyDescent="0.55000000000000004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</row>
    <row r="789" spans="1:25" ht="15.75" customHeight="1" x14ac:dyDescent="0.55000000000000004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</row>
    <row r="790" spans="1:25" ht="15.75" customHeight="1" x14ac:dyDescent="0.55000000000000004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</row>
    <row r="791" spans="1:25" ht="15.75" customHeight="1" x14ac:dyDescent="0.55000000000000004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</row>
    <row r="792" spans="1:25" ht="15.75" customHeight="1" x14ac:dyDescent="0.55000000000000004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</row>
    <row r="793" spans="1:25" ht="15.75" customHeight="1" x14ac:dyDescent="0.55000000000000004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</row>
    <row r="794" spans="1:25" ht="15.75" customHeight="1" x14ac:dyDescent="0.5500000000000000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</row>
    <row r="795" spans="1:25" ht="15.75" customHeight="1" x14ac:dyDescent="0.55000000000000004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</row>
    <row r="796" spans="1:25" ht="15.75" customHeight="1" x14ac:dyDescent="0.55000000000000004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</row>
    <row r="797" spans="1:25" ht="15.75" customHeight="1" x14ac:dyDescent="0.55000000000000004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</row>
    <row r="798" spans="1:25" ht="15.75" customHeight="1" x14ac:dyDescent="0.55000000000000004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</row>
    <row r="799" spans="1:25" ht="15.75" customHeight="1" x14ac:dyDescent="0.55000000000000004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</row>
    <row r="800" spans="1:25" ht="15.75" customHeight="1" x14ac:dyDescent="0.55000000000000004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</row>
    <row r="801" spans="1:25" ht="15.75" customHeight="1" x14ac:dyDescent="0.55000000000000004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</row>
    <row r="802" spans="1:25" ht="15.75" customHeight="1" x14ac:dyDescent="0.55000000000000004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</row>
    <row r="803" spans="1:25" ht="15.75" customHeight="1" x14ac:dyDescent="0.55000000000000004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</row>
    <row r="804" spans="1:25" ht="15.75" customHeight="1" x14ac:dyDescent="0.550000000000000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</row>
    <row r="805" spans="1:25" ht="15.75" customHeight="1" x14ac:dyDescent="0.55000000000000004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</row>
    <row r="806" spans="1:25" ht="15.75" customHeight="1" x14ac:dyDescent="0.55000000000000004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</row>
    <row r="807" spans="1:25" ht="15.75" customHeight="1" x14ac:dyDescent="0.55000000000000004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</row>
    <row r="808" spans="1:25" ht="15.75" customHeight="1" x14ac:dyDescent="0.55000000000000004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</row>
    <row r="809" spans="1:25" ht="15.75" customHeight="1" x14ac:dyDescent="0.55000000000000004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</row>
    <row r="810" spans="1:25" ht="15.75" customHeight="1" x14ac:dyDescent="0.55000000000000004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</row>
    <row r="811" spans="1:25" ht="15.75" customHeight="1" x14ac:dyDescent="0.55000000000000004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</row>
    <row r="812" spans="1:25" ht="15.75" customHeight="1" x14ac:dyDescent="0.55000000000000004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</row>
    <row r="813" spans="1:25" ht="15.75" customHeight="1" x14ac:dyDescent="0.55000000000000004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</row>
    <row r="814" spans="1:25" ht="15.75" customHeight="1" x14ac:dyDescent="0.5500000000000000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</row>
    <row r="815" spans="1:25" ht="15.75" customHeight="1" x14ac:dyDescent="0.55000000000000004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</row>
    <row r="816" spans="1:25" ht="15.75" customHeight="1" x14ac:dyDescent="0.55000000000000004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</row>
    <row r="817" spans="1:25" ht="15.75" customHeight="1" x14ac:dyDescent="0.55000000000000004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</row>
    <row r="818" spans="1:25" ht="15.75" customHeight="1" x14ac:dyDescent="0.55000000000000004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</row>
    <row r="819" spans="1:25" ht="15.75" customHeight="1" x14ac:dyDescent="0.55000000000000004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</row>
    <row r="820" spans="1:25" ht="15.75" customHeight="1" x14ac:dyDescent="0.55000000000000004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</row>
    <row r="821" spans="1:25" ht="15.75" customHeight="1" x14ac:dyDescent="0.55000000000000004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</row>
    <row r="822" spans="1:25" ht="15.75" customHeight="1" x14ac:dyDescent="0.55000000000000004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</row>
    <row r="823" spans="1:25" ht="15.75" customHeight="1" x14ac:dyDescent="0.55000000000000004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</row>
    <row r="824" spans="1:25" ht="15.75" customHeight="1" x14ac:dyDescent="0.5500000000000000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</row>
    <row r="825" spans="1:25" ht="15.75" customHeight="1" x14ac:dyDescent="0.55000000000000004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</row>
    <row r="826" spans="1:25" ht="15.75" customHeight="1" x14ac:dyDescent="0.55000000000000004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</row>
    <row r="827" spans="1:25" ht="15.75" customHeight="1" x14ac:dyDescent="0.55000000000000004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</row>
    <row r="828" spans="1:25" ht="15.75" customHeight="1" x14ac:dyDescent="0.55000000000000004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</row>
    <row r="829" spans="1:25" ht="15.75" customHeight="1" x14ac:dyDescent="0.55000000000000004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</row>
    <row r="830" spans="1:25" ht="15.75" customHeight="1" x14ac:dyDescent="0.55000000000000004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</row>
    <row r="831" spans="1:25" ht="15.75" customHeight="1" x14ac:dyDescent="0.55000000000000004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</row>
    <row r="832" spans="1:25" ht="15.75" customHeight="1" x14ac:dyDescent="0.55000000000000004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</row>
    <row r="833" spans="1:25" ht="15.75" customHeight="1" x14ac:dyDescent="0.55000000000000004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</row>
    <row r="834" spans="1:25" ht="15.75" customHeight="1" x14ac:dyDescent="0.5500000000000000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</row>
    <row r="835" spans="1:25" ht="15.75" customHeight="1" x14ac:dyDescent="0.55000000000000004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</row>
    <row r="836" spans="1:25" ht="15.75" customHeight="1" x14ac:dyDescent="0.55000000000000004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</row>
    <row r="837" spans="1:25" ht="15.75" customHeight="1" x14ac:dyDescent="0.55000000000000004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</row>
    <row r="838" spans="1:25" ht="15.75" customHeight="1" x14ac:dyDescent="0.55000000000000004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</row>
    <row r="839" spans="1:25" ht="15.75" customHeight="1" x14ac:dyDescent="0.55000000000000004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</row>
    <row r="840" spans="1:25" ht="15.75" customHeight="1" x14ac:dyDescent="0.55000000000000004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</row>
    <row r="841" spans="1:25" ht="15.75" customHeight="1" x14ac:dyDescent="0.55000000000000004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</row>
    <row r="842" spans="1:25" ht="15.75" customHeight="1" x14ac:dyDescent="0.55000000000000004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</row>
    <row r="843" spans="1:25" ht="15.75" customHeight="1" x14ac:dyDescent="0.55000000000000004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</row>
    <row r="844" spans="1:25" ht="15.75" customHeight="1" x14ac:dyDescent="0.5500000000000000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</row>
    <row r="845" spans="1:25" ht="15.75" customHeight="1" x14ac:dyDescent="0.55000000000000004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</row>
    <row r="846" spans="1:25" ht="15.75" customHeight="1" x14ac:dyDescent="0.55000000000000004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</row>
    <row r="847" spans="1:25" ht="15.75" customHeight="1" x14ac:dyDescent="0.55000000000000004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</row>
    <row r="848" spans="1:25" ht="15.75" customHeight="1" x14ac:dyDescent="0.55000000000000004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</row>
    <row r="849" spans="1:25" ht="15.75" customHeight="1" x14ac:dyDescent="0.55000000000000004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</row>
    <row r="850" spans="1:25" ht="15.75" customHeight="1" x14ac:dyDescent="0.55000000000000004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</row>
    <row r="851" spans="1:25" ht="15.75" customHeight="1" x14ac:dyDescent="0.55000000000000004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</row>
    <row r="852" spans="1:25" ht="15.75" customHeight="1" x14ac:dyDescent="0.55000000000000004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</row>
    <row r="853" spans="1:25" ht="15.75" customHeight="1" x14ac:dyDescent="0.55000000000000004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</row>
    <row r="854" spans="1:25" ht="15.75" customHeight="1" x14ac:dyDescent="0.5500000000000000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</row>
    <row r="855" spans="1:25" ht="15.75" customHeight="1" x14ac:dyDescent="0.55000000000000004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</row>
    <row r="856" spans="1:25" ht="15.75" customHeight="1" x14ac:dyDescent="0.55000000000000004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</row>
    <row r="857" spans="1:25" ht="15.75" customHeight="1" x14ac:dyDescent="0.55000000000000004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</row>
    <row r="858" spans="1:25" ht="15.75" customHeight="1" x14ac:dyDescent="0.55000000000000004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</row>
    <row r="859" spans="1:25" ht="15.75" customHeight="1" x14ac:dyDescent="0.55000000000000004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</row>
    <row r="860" spans="1:25" ht="15.75" customHeight="1" x14ac:dyDescent="0.55000000000000004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</row>
    <row r="861" spans="1:25" ht="15.75" customHeight="1" x14ac:dyDescent="0.55000000000000004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</row>
    <row r="862" spans="1:25" ht="15.75" customHeight="1" x14ac:dyDescent="0.55000000000000004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</row>
    <row r="863" spans="1:25" ht="15.75" customHeight="1" x14ac:dyDescent="0.55000000000000004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</row>
    <row r="864" spans="1:25" ht="15.75" customHeight="1" x14ac:dyDescent="0.5500000000000000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</row>
    <row r="865" spans="1:25" ht="15.75" customHeight="1" x14ac:dyDescent="0.55000000000000004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</row>
    <row r="866" spans="1:25" ht="15.75" customHeight="1" x14ac:dyDescent="0.55000000000000004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</row>
    <row r="867" spans="1:25" ht="15.75" customHeight="1" x14ac:dyDescent="0.55000000000000004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</row>
    <row r="868" spans="1:25" ht="15.75" customHeight="1" x14ac:dyDescent="0.55000000000000004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</row>
    <row r="869" spans="1:25" ht="15.75" customHeight="1" x14ac:dyDescent="0.55000000000000004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</row>
    <row r="870" spans="1:25" ht="15.75" customHeight="1" x14ac:dyDescent="0.55000000000000004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</row>
    <row r="871" spans="1:25" ht="15.75" customHeight="1" x14ac:dyDescent="0.55000000000000004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</row>
    <row r="872" spans="1:25" ht="15.75" customHeight="1" x14ac:dyDescent="0.55000000000000004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</row>
    <row r="873" spans="1:25" ht="15.75" customHeight="1" x14ac:dyDescent="0.55000000000000004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</row>
    <row r="874" spans="1:25" ht="15.75" customHeight="1" x14ac:dyDescent="0.5500000000000000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</row>
    <row r="875" spans="1:25" ht="15.75" customHeight="1" x14ac:dyDescent="0.55000000000000004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</row>
    <row r="876" spans="1:25" ht="15.75" customHeight="1" x14ac:dyDescent="0.55000000000000004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</row>
    <row r="877" spans="1:25" ht="15.75" customHeight="1" x14ac:dyDescent="0.55000000000000004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</row>
    <row r="878" spans="1:25" ht="15.75" customHeight="1" x14ac:dyDescent="0.55000000000000004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</row>
    <row r="879" spans="1:25" ht="15.75" customHeight="1" x14ac:dyDescent="0.55000000000000004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</row>
    <row r="880" spans="1:25" ht="15.75" customHeight="1" x14ac:dyDescent="0.55000000000000004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</row>
    <row r="881" spans="1:25" ht="15.75" customHeight="1" x14ac:dyDescent="0.55000000000000004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</row>
    <row r="882" spans="1:25" ht="15.75" customHeight="1" x14ac:dyDescent="0.55000000000000004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</row>
    <row r="883" spans="1:25" ht="15.75" customHeight="1" x14ac:dyDescent="0.55000000000000004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</row>
    <row r="884" spans="1:25" ht="15.75" customHeight="1" x14ac:dyDescent="0.5500000000000000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</row>
    <row r="885" spans="1:25" ht="15.75" customHeight="1" x14ac:dyDescent="0.55000000000000004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</row>
    <row r="886" spans="1:25" ht="15.75" customHeight="1" x14ac:dyDescent="0.55000000000000004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</row>
    <row r="887" spans="1:25" ht="15.75" customHeight="1" x14ac:dyDescent="0.55000000000000004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</row>
    <row r="888" spans="1:25" ht="15.75" customHeight="1" x14ac:dyDescent="0.55000000000000004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</row>
    <row r="889" spans="1:25" ht="15.75" customHeight="1" x14ac:dyDescent="0.55000000000000004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</row>
    <row r="890" spans="1:25" ht="15.75" customHeight="1" x14ac:dyDescent="0.55000000000000004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</row>
    <row r="891" spans="1:25" ht="15.75" customHeight="1" x14ac:dyDescent="0.55000000000000004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</row>
    <row r="892" spans="1:25" ht="15.75" customHeight="1" x14ac:dyDescent="0.55000000000000004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</row>
    <row r="893" spans="1:25" ht="15.75" customHeight="1" x14ac:dyDescent="0.55000000000000004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</row>
    <row r="894" spans="1:25" ht="15.75" customHeight="1" x14ac:dyDescent="0.5500000000000000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</row>
    <row r="895" spans="1:25" ht="15.75" customHeight="1" x14ac:dyDescent="0.55000000000000004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</row>
    <row r="896" spans="1:25" ht="15.75" customHeight="1" x14ac:dyDescent="0.55000000000000004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</row>
    <row r="897" spans="1:25" ht="15.75" customHeight="1" x14ac:dyDescent="0.55000000000000004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</row>
    <row r="898" spans="1:25" ht="15.75" customHeight="1" x14ac:dyDescent="0.55000000000000004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</row>
    <row r="899" spans="1:25" ht="15.75" customHeight="1" x14ac:dyDescent="0.55000000000000004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</row>
    <row r="900" spans="1:25" ht="15.75" customHeight="1" x14ac:dyDescent="0.55000000000000004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</row>
    <row r="901" spans="1:25" ht="15.75" customHeight="1" x14ac:dyDescent="0.55000000000000004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</row>
    <row r="902" spans="1:25" ht="15.75" customHeight="1" x14ac:dyDescent="0.55000000000000004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</row>
    <row r="903" spans="1:25" ht="15.75" customHeight="1" x14ac:dyDescent="0.55000000000000004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</row>
    <row r="904" spans="1:25" ht="15.75" customHeight="1" x14ac:dyDescent="0.550000000000000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</row>
    <row r="905" spans="1:25" ht="15.75" customHeight="1" x14ac:dyDescent="0.55000000000000004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</row>
    <row r="906" spans="1:25" ht="15.75" customHeight="1" x14ac:dyDescent="0.55000000000000004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</row>
    <row r="907" spans="1:25" ht="15.75" customHeight="1" x14ac:dyDescent="0.55000000000000004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</row>
    <row r="908" spans="1:25" ht="15.75" customHeight="1" x14ac:dyDescent="0.55000000000000004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</row>
    <row r="909" spans="1:25" ht="15.75" customHeight="1" x14ac:dyDescent="0.55000000000000004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</row>
    <row r="910" spans="1:25" ht="15.75" customHeight="1" x14ac:dyDescent="0.55000000000000004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</row>
    <row r="911" spans="1:25" ht="15.75" customHeight="1" x14ac:dyDescent="0.55000000000000004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</row>
    <row r="912" spans="1:25" ht="15.75" customHeight="1" x14ac:dyDescent="0.55000000000000004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</row>
    <row r="913" spans="1:25" ht="15.75" customHeight="1" x14ac:dyDescent="0.55000000000000004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</row>
    <row r="914" spans="1:25" ht="15.75" customHeight="1" x14ac:dyDescent="0.5500000000000000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</row>
    <row r="915" spans="1:25" ht="15.75" customHeight="1" x14ac:dyDescent="0.55000000000000004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</row>
    <row r="916" spans="1:25" ht="15.75" customHeight="1" x14ac:dyDescent="0.55000000000000004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</row>
    <row r="917" spans="1:25" ht="15.75" customHeight="1" x14ac:dyDescent="0.55000000000000004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</row>
    <row r="918" spans="1:25" ht="15.75" customHeight="1" x14ac:dyDescent="0.55000000000000004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</row>
    <row r="919" spans="1:25" ht="15.75" customHeight="1" x14ac:dyDescent="0.55000000000000004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</row>
    <row r="920" spans="1:25" ht="15.75" customHeight="1" x14ac:dyDescent="0.55000000000000004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</row>
    <row r="921" spans="1:25" ht="15.75" customHeight="1" x14ac:dyDescent="0.55000000000000004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</row>
    <row r="922" spans="1:25" ht="15.75" customHeight="1" x14ac:dyDescent="0.55000000000000004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</row>
    <row r="923" spans="1:25" ht="15.75" customHeight="1" x14ac:dyDescent="0.55000000000000004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</row>
    <row r="924" spans="1:25" ht="15.75" customHeight="1" x14ac:dyDescent="0.5500000000000000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</row>
    <row r="925" spans="1:25" ht="15.75" customHeight="1" x14ac:dyDescent="0.55000000000000004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</row>
    <row r="926" spans="1:25" ht="15.75" customHeight="1" x14ac:dyDescent="0.55000000000000004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</row>
    <row r="927" spans="1:25" ht="15.75" customHeight="1" x14ac:dyDescent="0.55000000000000004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</row>
    <row r="928" spans="1:25" ht="15.75" customHeight="1" x14ac:dyDescent="0.55000000000000004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</row>
    <row r="929" spans="1:25" ht="15.75" customHeight="1" x14ac:dyDescent="0.55000000000000004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</row>
    <row r="930" spans="1:25" ht="15.75" customHeight="1" x14ac:dyDescent="0.55000000000000004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</row>
    <row r="931" spans="1:25" ht="15.75" customHeight="1" x14ac:dyDescent="0.55000000000000004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</row>
    <row r="932" spans="1:25" ht="15.75" customHeight="1" x14ac:dyDescent="0.55000000000000004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</row>
    <row r="933" spans="1:25" ht="15.75" customHeight="1" x14ac:dyDescent="0.55000000000000004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</row>
    <row r="934" spans="1:25" ht="15.75" customHeight="1" x14ac:dyDescent="0.5500000000000000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</row>
    <row r="935" spans="1:25" ht="15.75" customHeight="1" x14ac:dyDescent="0.55000000000000004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</row>
    <row r="936" spans="1:25" ht="15.75" customHeight="1" x14ac:dyDescent="0.55000000000000004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</row>
    <row r="937" spans="1:25" ht="15.75" customHeight="1" x14ac:dyDescent="0.55000000000000004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</row>
    <row r="938" spans="1:25" ht="15.75" customHeight="1" x14ac:dyDescent="0.55000000000000004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</row>
    <row r="939" spans="1:25" ht="15.75" customHeight="1" x14ac:dyDescent="0.55000000000000004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</row>
    <row r="940" spans="1:25" ht="15.75" customHeight="1" x14ac:dyDescent="0.55000000000000004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</row>
    <row r="941" spans="1:25" ht="15.75" customHeight="1" x14ac:dyDescent="0.55000000000000004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</row>
    <row r="942" spans="1:25" ht="15.75" customHeight="1" x14ac:dyDescent="0.55000000000000004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</row>
    <row r="943" spans="1:25" ht="15.75" customHeight="1" x14ac:dyDescent="0.55000000000000004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</row>
    <row r="944" spans="1:25" ht="15.75" customHeight="1" x14ac:dyDescent="0.5500000000000000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</row>
    <row r="945" spans="1:25" ht="15.75" customHeight="1" x14ac:dyDescent="0.55000000000000004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</row>
    <row r="946" spans="1:25" ht="15.75" customHeight="1" x14ac:dyDescent="0.55000000000000004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</row>
    <row r="947" spans="1:25" ht="15.75" customHeight="1" x14ac:dyDescent="0.55000000000000004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</row>
    <row r="948" spans="1:25" ht="15.75" customHeight="1" x14ac:dyDescent="0.55000000000000004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</row>
    <row r="949" spans="1:25" ht="15.75" customHeight="1" x14ac:dyDescent="0.55000000000000004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</row>
    <row r="950" spans="1:25" ht="15.75" customHeight="1" x14ac:dyDescent="0.55000000000000004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</row>
    <row r="951" spans="1:25" ht="15.75" customHeight="1" x14ac:dyDescent="0.55000000000000004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</row>
    <row r="952" spans="1:25" ht="15.75" customHeight="1" x14ac:dyDescent="0.55000000000000004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</row>
    <row r="953" spans="1:25" ht="15.75" customHeight="1" x14ac:dyDescent="0.55000000000000004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</row>
    <row r="954" spans="1:25" ht="15.75" customHeight="1" x14ac:dyDescent="0.5500000000000000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</row>
    <row r="955" spans="1:25" ht="15.75" customHeight="1" x14ac:dyDescent="0.55000000000000004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</row>
    <row r="956" spans="1:25" ht="15.75" customHeight="1" x14ac:dyDescent="0.55000000000000004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</row>
    <row r="957" spans="1:25" ht="15.75" customHeight="1" x14ac:dyDescent="0.55000000000000004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</row>
    <row r="958" spans="1:25" ht="15.75" customHeight="1" x14ac:dyDescent="0.55000000000000004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</row>
    <row r="959" spans="1:25" ht="15.75" customHeight="1" x14ac:dyDescent="0.55000000000000004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</row>
    <row r="960" spans="1:25" ht="15.75" customHeight="1" x14ac:dyDescent="0.55000000000000004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</row>
    <row r="961" spans="1:25" ht="15.75" customHeight="1" x14ac:dyDescent="0.55000000000000004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</row>
    <row r="962" spans="1:25" ht="15.75" customHeight="1" x14ac:dyDescent="0.55000000000000004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</row>
    <row r="963" spans="1:25" ht="15.75" customHeight="1" x14ac:dyDescent="0.55000000000000004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</row>
    <row r="964" spans="1:25" ht="15.75" customHeight="1" x14ac:dyDescent="0.5500000000000000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</row>
    <row r="965" spans="1:25" ht="15.75" customHeight="1" x14ac:dyDescent="0.55000000000000004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</row>
    <row r="966" spans="1:25" ht="15.75" customHeight="1" x14ac:dyDescent="0.55000000000000004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</row>
    <row r="967" spans="1:25" ht="15.75" customHeight="1" x14ac:dyDescent="0.55000000000000004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</row>
    <row r="968" spans="1:25" ht="15.75" customHeight="1" x14ac:dyDescent="0.55000000000000004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</row>
    <row r="969" spans="1:25" ht="15.75" customHeight="1" x14ac:dyDescent="0.55000000000000004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</row>
    <row r="970" spans="1:25" ht="15.75" customHeight="1" x14ac:dyDescent="0.55000000000000004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</row>
    <row r="971" spans="1:25" ht="15.75" customHeight="1" x14ac:dyDescent="0.55000000000000004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</row>
    <row r="972" spans="1:25" ht="15.75" customHeight="1" x14ac:dyDescent="0.55000000000000004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</row>
    <row r="973" spans="1:25" ht="15.75" customHeight="1" x14ac:dyDescent="0.55000000000000004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</row>
    <row r="974" spans="1:25" ht="15.75" customHeight="1" x14ac:dyDescent="0.5500000000000000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</row>
    <row r="975" spans="1:25" ht="15.75" customHeight="1" x14ac:dyDescent="0.55000000000000004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</row>
    <row r="976" spans="1:25" ht="15.75" customHeight="1" x14ac:dyDescent="0.55000000000000004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</row>
    <row r="977" spans="1:25" ht="15.75" customHeight="1" x14ac:dyDescent="0.55000000000000004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</row>
    <row r="978" spans="1:25" ht="15.75" customHeight="1" x14ac:dyDescent="0.55000000000000004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</row>
    <row r="979" spans="1:25" ht="15.75" customHeight="1" x14ac:dyDescent="0.55000000000000004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</row>
    <row r="980" spans="1:25" ht="15.75" customHeight="1" x14ac:dyDescent="0.55000000000000004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</row>
    <row r="981" spans="1:25" ht="15.75" customHeight="1" x14ac:dyDescent="0.55000000000000004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</row>
    <row r="982" spans="1:25" ht="15.75" customHeight="1" x14ac:dyDescent="0.55000000000000004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</row>
    <row r="983" spans="1:25" ht="15.75" customHeight="1" x14ac:dyDescent="0.55000000000000004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</row>
    <row r="984" spans="1:25" ht="15.75" customHeight="1" x14ac:dyDescent="0.5500000000000000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</row>
    <row r="985" spans="1:25" ht="15.75" customHeight="1" x14ac:dyDescent="0.55000000000000004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</row>
    <row r="986" spans="1:25" ht="15.75" customHeight="1" x14ac:dyDescent="0.55000000000000004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</row>
    <row r="987" spans="1:25" ht="15.75" customHeight="1" x14ac:dyDescent="0.55000000000000004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</row>
    <row r="988" spans="1:25" ht="15.75" customHeight="1" x14ac:dyDescent="0.55000000000000004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</row>
    <row r="989" spans="1:25" ht="15.75" customHeight="1" x14ac:dyDescent="0.55000000000000004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</row>
    <row r="990" spans="1:25" ht="15.75" customHeight="1" x14ac:dyDescent="0.55000000000000004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</row>
    <row r="991" spans="1:25" ht="15.75" customHeight="1" x14ac:dyDescent="0.55000000000000004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</row>
    <row r="992" spans="1:25" ht="15.75" customHeight="1" x14ac:dyDescent="0.55000000000000004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</row>
    <row r="993" spans="1:25" ht="15.75" customHeight="1" x14ac:dyDescent="0.55000000000000004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</row>
    <row r="994" spans="1:25" ht="15.75" customHeight="1" x14ac:dyDescent="0.5500000000000000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</row>
    <row r="995" spans="1:25" ht="15.75" customHeight="1" x14ac:dyDescent="0.55000000000000004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</row>
    <row r="996" spans="1:25" ht="15.75" customHeight="1" x14ac:dyDescent="0.55000000000000004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</row>
    <row r="997" spans="1:25" ht="15.75" customHeight="1" x14ac:dyDescent="0.55000000000000004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</row>
    <row r="998" spans="1:25" ht="15.75" customHeight="1" x14ac:dyDescent="0.55000000000000004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</row>
    <row r="999" spans="1:25" ht="15.75" customHeight="1" x14ac:dyDescent="0.55000000000000004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</row>
    <row r="1000" spans="1:25" ht="15.75" customHeight="1" x14ac:dyDescent="0.55000000000000004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</row>
    <row r="1001" spans="1:25" ht="15.75" customHeight="1" x14ac:dyDescent="0.55000000000000004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</row>
    <row r="1002" spans="1:25" ht="15.75" customHeight="1" x14ac:dyDescent="0.55000000000000004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1"/>
  <sheetViews>
    <sheetView topLeftCell="B1" zoomScaleNormal="100" workbookViewId="0">
      <pane xSplit="2" ySplit="4" topLeftCell="D17" activePane="bottomRight" state="frozen"/>
      <selection activeCell="B1" sqref="B1"/>
      <selection pane="topRight" activeCell="D1" sqref="D1"/>
      <selection pane="bottomLeft" activeCell="B5" sqref="B5"/>
      <selection pane="bottomRight" activeCell="M24" sqref="M24"/>
    </sheetView>
  </sheetViews>
  <sheetFormatPr baseColWidth="10" defaultColWidth="12.6171875" defaultRowHeight="15" customHeight="1" x14ac:dyDescent="0.45"/>
  <cols>
    <col min="1" max="5" width="10" customWidth="1"/>
    <col min="6" max="6" width="10.1875" customWidth="1"/>
    <col min="7" max="7" width="10" customWidth="1"/>
    <col min="8" max="8" width="18.6171875" customWidth="1"/>
    <col min="9" max="13" width="11.37890625" customWidth="1"/>
    <col min="14" max="17" width="10" customWidth="1"/>
    <col min="18" max="18" width="11" customWidth="1"/>
    <col min="19" max="30" width="9.37890625" customWidth="1"/>
  </cols>
  <sheetData>
    <row r="1" spans="1:30" ht="15.75" customHeight="1" x14ac:dyDescent="0.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5.75" customHeight="1" x14ac:dyDescent="0.6">
      <c r="A2" s="31"/>
      <c r="B2" s="31" t="s">
        <v>215</v>
      </c>
      <c r="C2" s="31"/>
      <c r="D2" s="31"/>
      <c r="E2" s="31"/>
      <c r="F2" s="31"/>
      <c r="G2" s="31"/>
      <c r="H2" s="31" t="s">
        <v>211</v>
      </c>
      <c r="I2" s="31">
        <v>2021</v>
      </c>
      <c r="J2" s="31">
        <v>2022</v>
      </c>
      <c r="K2" s="31">
        <v>2023</v>
      </c>
      <c r="L2" s="31">
        <v>2024</v>
      </c>
      <c r="M2" s="31">
        <v>2025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75" customHeight="1" x14ac:dyDescent="0.6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>
        <v>40</v>
      </c>
      <c r="Q3" s="31" t="s">
        <v>170</v>
      </c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15.75" customHeight="1" x14ac:dyDescent="0.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>
        <v>45</v>
      </c>
      <c r="Q4" s="31" t="s">
        <v>171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ht="15.75" customHeight="1" x14ac:dyDescent="0.6">
      <c r="A5" s="31"/>
      <c r="B5" s="32" t="s">
        <v>54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15.75" customHeight="1" x14ac:dyDescent="0.6">
      <c r="A6" s="31"/>
      <c r="B6" s="31" t="s">
        <v>55</v>
      </c>
      <c r="C6" s="31"/>
      <c r="D6" s="31"/>
      <c r="E6" s="31"/>
      <c r="F6" s="31"/>
      <c r="G6" s="31"/>
      <c r="H6" s="31">
        <v>40</v>
      </c>
      <c r="I6" s="31">
        <f>H6-1</f>
        <v>39</v>
      </c>
      <c r="J6" s="31">
        <f>I6-1</f>
        <v>38</v>
      </c>
      <c r="K6" s="31">
        <f t="shared" ref="K6:M6" si="0">J6-1</f>
        <v>37</v>
      </c>
      <c r="L6" s="31">
        <f t="shared" si="0"/>
        <v>36</v>
      </c>
      <c r="M6" s="31">
        <f t="shared" si="0"/>
        <v>35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15.75" customHeight="1" x14ac:dyDescent="0.6">
      <c r="A7" s="33"/>
      <c r="B7" s="33" t="s">
        <v>56</v>
      </c>
      <c r="C7" s="33"/>
      <c r="D7" s="33"/>
      <c r="E7" s="33"/>
      <c r="F7" s="33"/>
      <c r="G7" s="33"/>
      <c r="H7" s="33">
        <v>90000000</v>
      </c>
      <c r="I7" s="33">
        <f>+H12</f>
        <v>100000000</v>
      </c>
      <c r="J7" s="33">
        <f>I7</f>
        <v>100000000</v>
      </c>
      <c r="K7" s="33">
        <f t="shared" ref="K7:M7" si="1">J7</f>
        <v>100000000</v>
      </c>
      <c r="L7" s="33">
        <f t="shared" si="1"/>
        <v>100000000</v>
      </c>
      <c r="M7" s="33">
        <f t="shared" si="1"/>
        <v>100000000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75" customHeight="1" x14ac:dyDescent="0.6">
      <c r="A8" s="33"/>
      <c r="B8" s="33" t="s">
        <v>14</v>
      </c>
      <c r="C8" s="33"/>
      <c r="D8" s="33"/>
      <c r="E8" s="33"/>
      <c r="F8" s="33"/>
      <c r="G8" s="33"/>
      <c r="H8" s="33">
        <f>+H7/P3/12*6</f>
        <v>1125000</v>
      </c>
      <c r="I8" s="33">
        <f>+I7/39</f>
        <v>2564102.564102564</v>
      </c>
      <c r="J8" s="33">
        <f>I8</f>
        <v>2564102.564102564</v>
      </c>
      <c r="K8" s="33">
        <f t="shared" ref="K8:M8" si="2">J8</f>
        <v>2564102.564102564</v>
      </c>
      <c r="L8" s="33">
        <f t="shared" si="2"/>
        <v>2564102.564102564</v>
      </c>
      <c r="M8" s="33">
        <f t="shared" si="2"/>
        <v>2564102.564102564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15.75" customHeight="1" x14ac:dyDescent="0.6">
      <c r="A9" s="33"/>
      <c r="B9" s="33" t="s">
        <v>57</v>
      </c>
      <c r="C9" s="33"/>
      <c r="D9" s="33"/>
      <c r="E9" s="33"/>
      <c r="F9" s="33"/>
      <c r="G9" s="33"/>
      <c r="H9" s="33">
        <f t="shared" ref="H9:I9" si="3">+H8</f>
        <v>1125000</v>
      </c>
      <c r="I9" s="33">
        <f t="shared" si="3"/>
        <v>2564102.564102564</v>
      </c>
      <c r="J9" s="33">
        <f>J8+I9</f>
        <v>5128205.128205128</v>
      </c>
      <c r="K9" s="33">
        <f t="shared" ref="K9:M9" si="4">K8+J9</f>
        <v>7692307.692307692</v>
      </c>
      <c r="L9" s="33">
        <f t="shared" si="4"/>
        <v>10256410.256410256</v>
      </c>
      <c r="M9" s="33">
        <f t="shared" si="4"/>
        <v>12820512.82051282</v>
      </c>
      <c r="N9" s="33"/>
      <c r="O9" s="34">
        <f>+I9</f>
        <v>2564102.564102564</v>
      </c>
      <c r="P9" s="35"/>
      <c r="Q9" s="34"/>
      <c r="R9" s="3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0" ht="15.75" customHeight="1" x14ac:dyDescent="0.6">
      <c r="A10" s="33"/>
      <c r="B10" s="33" t="s">
        <v>58</v>
      </c>
      <c r="C10" s="33"/>
      <c r="D10" s="33"/>
      <c r="E10" s="33"/>
      <c r="F10" s="33"/>
      <c r="G10" s="33"/>
      <c r="H10" s="33">
        <f>+H7-H8</f>
        <v>88875000</v>
      </c>
      <c r="I10" s="33">
        <f>+I7-I9</f>
        <v>97435897.43589744</v>
      </c>
      <c r="J10" s="33">
        <f>+J7-J9</f>
        <v>94871794.871794879</v>
      </c>
      <c r="K10" s="33">
        <f t="shared" ref="K10:M10" si="5">+K7-K9</f>
        <v>92307692.307692304</v>
      </c>
      <c r="L10" s="33">
        <f t="shared" si="5"/>
        <v>89743589.743589744</v>
      </c>
      <c r="M10" s="33">
        <f t="shared" si="5"/>
        <v>87179487.179487184</v>
      </c>
      <c r="N10" s="33"/>
      <c r="O10" s="34"/>
      <c r="P10" s="34"/>
      <c r="Q10" s="34"/>
      <c r="R10" s="3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5.75" customHeight="1" x14ac:dyDescent="0.6">
      <c r="A11" s="33"/>
      <c r="B11" s="33" t="s">
        <v>59</v>
      </c>
      <c r="C11" s="33"/>
      <c r="D11" s="33"/>
      <c r="E11" s="33"/>
      <c r="F11" s="33"/>
      <c r="G11" s="33"/>
      <c r="H11" s="33">
        <v>11125000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/>
      <c r="O11" s="34"/>
      <c r="P11" s="34"/>
      <c r="Q11" s="34"/>
      <c r="R11" s="3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s="103" customFormat="1" ht="15.75" customHeight="1" x14ac:dyDescent="0.6">
      <c r="A12" s="101"/>
      <c r="B12" s="101" t="s">
        <v>169</v>
      </c>
      <c r="C12" s="101"/>
      <c r="D12" s="101"/>
      <c r="E12" s="101"/>
      <c r="F12" s="101"/>
      <c r="G12" s="101"/>
      <c r="H12" s="102">
        <f t="shared" ref="H12" si="6">+H10+H11</f>
        <v>100000000</v>
      </c>
      <c r="I12" s="102">
        <f>+I10+I11</f>
        <v>97435897.43589744</v>
      </c>
      <c r="J12" s="102">
        <f t="shared" ref="J12:M12" si="7">+J10+J11</f>
        <v>94871794.871794879</v>
      </c>
      <c r="K12" s="102">
        <f t="shared" si="7"/>
        <v>92307692.307692304</v>
      </c>
      <c r="L12" s="102">
        <f t="shared" si="7"/>
        <v>89743589.743589744</v>
      </c>
      <c r="M12" s="102">
        <f t="shared" si="7"/>
        <v>87179487.179487184</v>
      </c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</row>
    <row r="13" spans="1:30" ht="15.75" customHeight="1" x14ac:dyDescent="0.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6"/>
      <c r="P13" s="36"/>
      <c r="Q13" s="36"/>
      <c r="R13" s="3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15.75" customHeight="1" x14ac:dyDescent="0.6">
      <c r="A14" s="31"/>
      <c r="B14" s="32" t="s">
        <v>60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6"/>
      <c r="P14" s="36"/>
      <c r="Q14" s="36"/>
      <c r="R14" s="3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15.75" customHeight="1" x14ac:dyDescent="0.6">
      <c r="A15" s="31"/>
      <c r="B15" s="31" t="s">
        <v>61</v>
      </c>
      <c r="C15" s="33"/>
      <c r="D15" s="33"/>
      <c r="E15" s="33"/>
      <c r="F15" s="33"/>
      <c r="G15" s="33"/>
      <c r="H15" s="33">
        <v>90000000</v>
      </c>
      <c r="I15" s="33">
        <f>+H15</f>
        <v>90000000</v>
      </c>
      <c r="J15" s="33">
        <f t="shared" ref="J15:M15" si="8">+I15</f>
        <v>90000000</v>
      </c>
      <c r="K15" s="33">
        <f t="shared" si="8"/>
        <v>90000000</v>
      </c>
      <c r="L15" s="33">
        <f t="shared" si="8"/>
        <v>90000000</v>
      </c>
      <c r="M15" s="33">
        <f t="shared" si="8"/>
        <v>90000000</v>
      </c>
      <c r="N15" s="31"/>
      <c r="O15" s="36"/>
      <c r="P15" s="36"/>
      <c r="Q15" s="36"/>
      <c r="R15" s="3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5.75" customHeight="1" x14ac:dyDescent="0.6">
      <c r="A16" s="31"/>
      <c r="B16" s="33" t="s">
        <v>62</v>
      </c>
      <c r="C16" s="33"/>
      <c r="D16" s="33"/>
      <c r="E16" s="33"/>
      <c r="F16" s="33"/>
      <c r="G16" s="33"/>
      <c r="H16" s="33">
        <f>+H15/P4/12*6</f>
        <v>1000000</v>
      </c>
      <c r="I16" s="33">
        <f>I15/$P$4</f>
        <v>2000000</v>
      </c>
      <c r="J16" s="33">
        <f t="shared" ref="J16:M16" si="9">J15/$P$4</f>
        <v>2000000</v>
      </c>
      <c r="K16" s="33">
        <f t="shared" si="9"/>
        <v>2000000</v>
      </c>
      <c r="L16" s="33">
        <f t="shared" si="9"/>
        <v>2000000</v>
      </c>
      <c r="M16" s="33">
        <f t="shared" si="9"/>
        <v>2000000</v>
      </c>
      <c r="N16" s="31"/>
      <c r="O16" s="36"/>
      <c r="P16" s="36"/>
      <c r="Q16" s="36"/>
      <c r="R16" s="3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15.75" customHeight="1" x14ac:dyDescent="0.6">
      <c r="A17" s="31"/>
      <c r="B17" s="33" t="s">
        <v>57</v>
      </c>
      <c r="C17" s="33"/>
      <c r="D17" s="33"/>
      <c r="E17" s="33"/>
      <c r="F17" s="33"/>
      <c r="G17" s="33"/>
      <c r="H17" s="33">
        <f>+H16</f>
        <v>1000000</v>
      </c>
      <c r="I17" s="33">
        <f>+H17+I16</f>
        <v>3000000</v>
      </c>
      <c r="J17" s="33">
        <f t="shared" ref="J17:M17" si="10">+I17+J16</f>
        <v>5000000</v>
      </c>
      <c r="K17" s="33">
        <f t="shared" si="10"/>
        <v>7000000</v>
      </c>
      <c r="L17" s="33">
        <f t="shared" si="10"/>
        <v>9000000</v>
      </c>
      <c r="M17" s="33">
        <f t="shared" si="10"/>
        <v>11000000</v>
      </c>
      <c r="N17" s="31"/>
      <c r="O17" s="34">
        <f>+I17-H17</f>
        <v>2000000</v>
      </c>
      <c r="P17" s="34">
        <f>+O17-O9</f>
        <v>-564102.56410256401</v>
      </c>
      <c r="Q17" s="35">
        <v>0.33</v>
      </c>
      <c r="R17" s="34">
        <f>+P17*Q17</f>
        <v>-186153.84615384613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s="103" customFormat="1" ht="15.75" customHeight="1" x14ac:dyDescent="0.6">
      <c r="A18" s="101"/>
      <c r="B18" s="102" t="s">
        <v>63</v>
      </c>
      <c r="C18" s="102"/>
      <c r="D18" s="102"/>
      <c r="E18" s="102"/>
      <c r="F18" s="102"/>
      <c r="G18" s="102"/>
      <c r="H18" s="102">
        <f>+H15-H16</f>
        <v>89000000</v>
      </c>
      <c r="I18" s="102">
        <f>+I15-I17</f>
        <v>87000000</v>
      </c>
      <c r="J18" s="102">
        <f t="shared" ref="J18:M18" si="11">+J15-J17</f>
        <v>85000000</v>
      </c>
      <c r="K18" s="102">
        <f t="shared" si="11"/>
        <v>83000000</v>
      </c>
      <c r="L18" s="102">
        <f t="shared" si="11"/>
        <v>81000000</v>
      </c>
      <c r="M18" s="102">
        <f t="shared" si="11"/>
        <v>79000000</v>
      </c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</row>
    <row r="19" spans="1:30" ht="15.75" customHeight="1" x14ac:dyDescent="0.6">
      <c r="A19" s="31"/>
      <c r="B19" s="33"/>
      <c r="C19" s="33"/>
      <c r="D19" s="33"/>
      <c r="E19" s="33"/>
      <c r="F19" s="33"/>
      <c r="G19" s="33"/>
      <c r="H19" s="33"/>
      <c r="I19" s="31"/>
      <c r="J19" s="31"/>
      <c r="K19" s="33"/>
      <c r="L19" s="33"/>
      <c r="M19" s="3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15.75" customHeight="1" x14ac:dyDescent="0.6">
      <c r="A20" s="31"/>
      <c r="B20" s="31" t="s">
        <v>64</v>
      </c>
      <c r="C20" s="31"/>
      <c r="D20" s="31"/>
      <c r="E20" s="31"/>
      <c r="F20" s="31"/>
      <c r="G20" s="31"/>
      <c r="H20" s="33">
        <f t="shared" ref="H20:I20" si="12">+H12-H18</f>
        <v>11000000</v>
      </c>
      <c r="I20" s="33">
        <f t="shared" si="12"/>
        <v>10435897.43589744</v>
      </c>
      <c r="J20" s="33">
        <f t="shared" ref="J20:L20" si="13">+J12-J18</f>
        <v>9871794.8717948794</v>
      </c>
      <c r="K20" s="33">
        <f t="shared" si="13"/>
        <v>9307692.3076923043</v>
      </c>
      <c r="L20" s="33">
        <f t="shared" si="13"/>
        <v>8743589.743589744</v>
      </c>
      <c r="M20" s="33">
        <f>+M12-M18</f>
        <v>8179487.1794871837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5.75" customHeight="1" x14ac:dyDescent="0.6">
      <c r="A21" s="31"/>
      <c r="B21" s="31"/>
      <c r="C21" s="31"/>
      <c r="D21" s="31"/>
      <c r="E21" s="31"/>
      <c r="F21" s="31"/>
      <c r="G21" s="31"/>
      <c r="H21" s="31"/>
      <c r="I21" s="31"/>
      <c r="J21" s="33"/>
      <c r="K21" s="33"/>
      <c r="L21" s="33"/>
      <c r="M21" s="33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5.75" customHeight="1" x14ac:dyDescent="0.6">
      <c r="A22" s="31"/>
      <c r="B22" s="31" t="s">
        <v>65</v>
      </c>
      <c r="C22" s="31"/>
      <c r="D22" s="31"/>
      <c r="E22" s="31"/>
      <c r="F22" s="31"/>
      <c r="G22" s="31"/>
      <c r="H22" s="37">
        <v>0.32</v>
      </c>
      <c r="I22" s="37">
        <v>0.31</v>
      </c>
      <c r="J22" s="37">
        <v>0.35</v>
      </c>
      <c r="K22" s="37">
        <v>0.35</v>
      </c>
      <c r="L22" s="37">
        <v>0.35</v>
      </c>
      <c r="M22" s="37">
        <v>0.35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15.75" customHeight="1" x14ac:dyDescent="0.6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15.75" customHeight="1" x14ac:dyDescent="0.6">
      <c r="A24" s="31"/>
      <c r="B24" s="31" t="s">
        <v>66</v>
      </c>
      <c r="C24" s="31"/>
      <c r="D24" s="31"/>
      <c r="E24" s="31"/>
      <c r="F24" s="31"/>
      <c r="G24" s="31"/>
      <c r="H24" s="33">
        <f t="shared" ref="H24:J24" si="14">+H20*H22</f>
        <v>3520000</v>
      </c>
      <c r="I24" s="38">
        <f>+I20*I22</f>
        <v>3235128.2051282064</v>
      </c>
      <c r="J24" s="38">
        <f t="shared" si="14"/>
        <v>3455128.2051282078</v>
      </c>
      <c r="K24" s="38">
        <f t="shared" ref="K24:L24" si="15">+K20*K22</f>
        <v>3257692.3076923061</v>
      </c>
      <c r="L24" s="38">
        <f t="shared" si="15"/>
        <v>3060256.41025641</v>
      </c>
      <c r="M24" s="38">
        <f t="shared" ref="M24" si="16">+M20*M22</f>
        <v>2862820.5128205139</v>
      </c>
      <c r="N24" s="33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5.75" customHeight="1" x14ac:dyDescent="0.6">
      <c r="A25" s="31"/>
      <c r="B25" s="31"/>
      <c r="C25" s="31"/>
      <c r="D25" s="31"/>
      <c r="E25" s="31"/>
      <c r="H25" s="33"/>
      <c r="I25" s="33">
        <f>H24-I24</f>
        <v>284871.79487179359</v>
      </c>
      <c r="J25" s="33"/>
      <c r="K25" s="33"/>
      <c r="L25" s="33"/>
      <c r="M25" s="3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15.75" customHeight="1" x14ac:dyDescent="0.6">
      <c r="A26" s="31"/>
      <c r="B26" s="31"/>
      <c r="C26" s="31"/>
      <c r="D26" s="31"/>
      <c r="E26" s="31"/>
      <c r="F26" s="117" t="s">
        <v>212</v>
      </c>
      <c r="G26" s="117"/>
      <c r="H26" s="117" t="s">
        <v>213</v>
      </c>
      <c r="I26" s="117"/>
      <c r="J26" s="31"/>
      <c r="K26" s="31"/>
      <c r="L26" s="117" t="s">
        <v>214</v>
      </c>
      <c r="M26" s="11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5.75" customHeight="1" x14ac:dyDescent="0.6">
      <c r="A27" s="31"/>
      <c r="F27" s="39" t="s">
        <v>67</v>
      </c>
      <c r="G27" s="40" t="s">
        <v>68</v>
      </c>
      <c r="H27" s="39" t="s">
        <v>67</v>
      </c>
      <c r="I27" s="40" t="s">
        <v>68</v>
      </c>
      <c r="J27" s="40"/>
      <c r="K27" s="40"/>
      <c r="L27" s="39" t="s">
        <v>67</v>
      </c>
      <c r="M27" s="40" t="s">
        <v>68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15.75" customHeight="1" x14ac:dyDescent="0.6">
      <c r="A28" s="31"/>
      <c r="B28" s="31" t="s">
        <v>69</v>
      </c>
      <c r="C28" s="31"/>
      <c r="D28" s="31"/>
      <c r="E28" s="31"/>
      <c r="F28" s="33">
        <f>+H11*H22</f>
        <v>3560000</v>
      </c>
      <c r="G28" s="31"/>
      <c r="H28" s="63"/>
      <c r="J28" s="33"/>
      <c r="K28" s="33"/>
      <c r="N28" s="33"/>
      <c r="O28" s="33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5.75" customHeight="1" x14ac:dyDescent="0.6">
      <c r="A29" s="31"/>
      <c r="B29" s="31" t="s">
        <v>70</v>
      </c>
      <c r="C29" s="31"/>
      <c r="D29" s="31"/>
      <c r="E29" s="31"/>
      <c r="F29" s="31"/>
      <c r="G29" s="33">
        <f>+(H8-H16)*H22</f>
        <v>40000</v>
      </c>
      <c r="H29" s="33"/>
      <c r="I29" s="33">
        <f>+H30</f>
        <v>284871.79487179359</v>
      </c>
      <c r="J29" s="33"/>
      <c r="K29" s="33"/>
      <c r="L29" s="33"/>
      <c r="M29" s="33">
        <f>L30</f>
        <v>372307.69230769249</v>
      </c>
      <c r="N29" s="33"/>
      <c r="O29" s="31"/>
      <c r="P29" s="31"/>
      <c r="Q29" s="33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15.75" customHeight="1" x14ac:dyDescent="0.6">
      <c r="A30" s="31"/>
      <c r="B30" s="31" t="s">
        <v>71</v>
      </c>
      <c r="C30" s="31"/>
      <c r="D30" s="31"/>
      <c r="E30" s="31"/>
      <c r="F30" s="31"/>
      <c r="G30" s="33">
        <f>+H24</f>
        <v>3520000</v>
      </c>
      <c r="H30" s="33">
        <f>+H24-I24</f>
        <v>284871.79487179359</v>
      </c>
      <c r="I30" s="33"/>
      <c r="K30" s="33"/>
      <c r="L30" s="33">
        <f>I24-M24</f>
        <v>372307.69230769249</v>
      </c>
      <c r="M30" s="33"/>
      <c r="N30" s="33"/>
      <c r="O30" s="33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15.75" customHeight="1" x14ac:dyDescent="0.6">
      <c r="A31" s="31"/>
      <c r="B31" s="31"/>
      <c r="C31" s="31"/>
      <c r="D31" s="31"/>
      <c r="E31" s="31"/>
      <c r="F31" s="33">
        <f>SUM(F28:F30)</f>
        <v>3560000</v>
      </c>
      <c r="G31" s="33">
        <f>SUM(G28:G30)</f>
        <v>3560000</v>
      </c>
      <c r="H31" s="33">
        <f>SUM(H27:H30)</f>
        <v>284871.79487179359</v>
      </c>
      <c r="I31" s="33">
        <f>SUM(I27:I30)</f>
        <v>284871.79487179359</v>
      </c>
      <c r="J31" s="31"/>
      <c r="K31" s="31"/>
      <c r="L31" s="33">
        <f>SUM(L27:L30)</f>
        <v>372307.69230769249</v>
      </c>
      <c r="M31" s="33">
        <f>SUM(M27:M30)</f>
        <v>372307.69230769249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15.75" customHeight="1" x14ac:dyDescent="0.6">
      <c r="A32" s="31"/>
      <c r="B32" s="31"/>
      <c r="C32" s="31"/>
      <c r="D32" s="31"/>
      <c r="E32" s="31"/>
      <c r="F32" s="31"/>
      <c r="G32" s="31"/>
      <c r="H32" s="33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15.75" customHeight="1" x14ac:dyDescent="0.6">
      <c r="A33" s="31"/>
      <c r="B33" s="31"/>
      <c r="C33" s="31"/>
      <c r="D33" s="31"/>
      <c r="E33" s="31"/>
      <c r="F33" s="31"/>
      <c r="G33" s="31"/>
      <c r="H33" s="33"/>
      <c r="I33" s="100">
        <f>+G30-H30</f>
        <v>3235128.2051282064</v>
      </c>
      <c r="J33" s="31"/>
      <c r="K33" s="31"/>
      <c r="L33" s="31"/>
      <c r="M33" s="100">
        <f>+G30-H30-L30</f>
        <v>2862820.5128205139</v>
      </c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15.75" customHeight="1" x14ac:dyDescent="0.6">
      <c r="A34" s="31"/>
      <c r="B34" s="31"/>
      <c r="C34" s="31"/>
      <c r="D34" s="31"/>
      <c r="E34" s="31"/>
      <c r="F34" s="31"/>
      <c r="G34" s="31"/>
      <c r="H34" s="3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5.75" customHeight="1" x14ac:dyDescent="0.6">
      <c r="A35" s="31"/>
      <c r="B35" s="31"/>
      <c r="C35" s="31"/>
      <c r="D35" s="31"/>
      <c r="E35" s="31"/>
      <c r="F35" s="31"/>
      <c r="G35" s="31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ht="15.75" customHeight="1" x14ac:dyDescent="0.6">
      <c r="A36" s="31"/>
      <c r="B36" s="31"/>
      <c r="C36" s="31"/>
      <c r="D36" s="31"/>
      <c r="E36" s="31"/>
      <c r="F36" s="31"/>
      <c r="G36" s="31"/>
      <c r="H36" s="3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15.75" customHeight="1" x14ac:dyDescent="0.6">
      <c r="A37" s="31"/>
      <c r="B37" s="31"/>
      <c r="C37" s="31"/>
      <c r="D37" s="31"/>
      <c r="E37" s="31"/>
      <c r="F37" s="31"/>
      <c r="G37" s="31"/>
      <c r="H37" s="3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15.75" customHeight="1" x14ac:dyDescent="0.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15.75" customHeight="1" x14ac:dyDescent="0.6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5.75" customHeight="1" x14ac:dyDescent="0.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15.75" customHeight="1" x14ac:dyDescent="0.6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15.75" customHeight="1" x14ac:dyDescent="0.6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15.75" customHeight="1" x14ac:dyDescent="0.6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15.75" customHeight="1" x14ac:dyDescent="0.6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5.75" customHeight="1" x14ac:dyDescent="0.6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15.75" customHeight="1" x14ac:dyDescent="0.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15.75" customHeight="1" x14ac:dyDescent="0.6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15.75" customHeight="1" x14ac:dyDescent="0.6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5.75" customHeight="1" x14ac:dyDescent="0.6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15.75" customHeight="1" x14ac:dyDescent="0.6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15.75" customHeight="1" x14ac:dyDescent="0.6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15.75" customHeight="1" x14ac:dyDescent="0.6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15.75" customHeight="1" x14ac:dyDescent="0.6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15.75" customHeight="1" x14ac:dyDescent="0.6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5.75" customHeight="1" x14ac:dyDescent="0.6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15.75" customHeight="1" x14ac:dyDescent="0.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15.75" customHeight="1" x14ac:dyDescent="0.6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15.75" customHeight="1" x14ac:dyDescent="0.6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15.75" customHeight="1" x14ac:dyDescent="0.6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15.75" customHeight="1" x14ac:dyDescent="0.6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ht="15.75" customHeight="1" x14ac:dyDescent="0.6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15.75" customHeight="1" x14ac:dyDescent="0.6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ht="15.75" customHeight="1" x14ac:dyDescent="0.6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ht="15.75" customHeight="1" x14ac:dyDescent="0.6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ht="15.75" customHeight="1" x14ac:dyDescent="0.6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ht="15.75" customHeight="1" x14ac:dyDescent="0.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ht="15.75" customHeight="1" x14ac:dyDescent="0.6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ht="15.75" customHeight="1" x14ac:dyDescent="0.6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15.75" customHeight="1" x14ac:dyDescent="0.6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15.75" customHeight="1" x14ac:dyDescent="0.6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15.75" customHeight="1" x14ac:dyDescent="0.6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15.75" customHeight="1" x14ac:dyDescent="0.6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15.75" customHeight="1" x14ac:dyDescent="0.6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15.75" customHeight="1" x14ac:dyDescent="0.6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15.75" customHeight="1" x14ac:dyDescent="0.6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15.75" customHeight="1" x14ac:dyDescent="0.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15.75" customHeight="1" x14ac:dyDescent="0.6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15.75" customHeight="1" x14ac:dyDescent="0.6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15.75" customHeight="1" x14ac:dyDescent="0.6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5.75" customHeight="1" x14ac:dyDescent="0.6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15.75" customHeight="1" x14ac:dyDescent="0.6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15.75" customHeight="1" x14ac:dyDescent="0.6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15.75" customHeight="1" x14ac:dyDescent="0.6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15.75" customHeight="1" x14ac:dyDescent="0.6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15.75" customHeight="1" x14ac:dyDescent="0.6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5.75" customHeight="1" x14ac:dyDescent="0.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15.75" customHeight="1" x14ac:dyDescent="0.6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15.75" customHeight="1" x14ac:dyDescent="0.6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15.75" customHeight="1" x14ac:dyDescent="0.6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5.75" customHeight="1" x14ac:dyDescent="0.6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15.75" customHeight="1" x14ac:dyDescent="0.6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5.75" customHeight="1" x14ac:dyDescent="0.6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5.75" customHeight="1" x14ac:dyDescent="0.6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5.75" customHeight="1" x14ac:dyDescent="0.6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5.75" customHeight="1" x14ac:dyDescent="0.6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15.75" customHeight="1" x14ac:dyDescent="0.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15.75" customHeight="1" x14ac:dyDescent="0.6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15.75" customHeight="1" x14ac:dyDescent="0.6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ht="15.75" customHeight="1" x14ac:dyDescent="0.6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</row>
    <row r="100" spans="1:30" ht="15.75" customHeight="1" x14ac:dyDescent="0.6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</row>
    <row r="101" spans="1:30" ht="15.75" customHeight="1" x14ac:dyDescent="0.6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15.75" customHeight="1" x14ac:dyDescent="0.6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15.75" customHeight="1" x14ac:dyDescent="0.6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15.75" customHeight="1" x14ac:dyDescent="0.6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15.75" customHeight="1" x14ac:dyDescent="0.6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5.75" customHeight="1" x14ac:dyDescent="0.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15.75" customHeight="1" x14ac:dyDescent="0.6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15.75" customHeight="1" x14ac:dyDescent="0.6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15.75" customHeight="1" x14ac:dyDescent="0.6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5.75" customHeight="1" x14ac:dyDescent="0.6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5.75" customHeight="1" x14ac:dyDescent="0.6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5.75" customHeight="1" x14ac:dyDescent="0.6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5.75" customHeight="1" x14ac:dyDescent="0.6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5.75" customHeight="1" x14ac:dyDescent="0.6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15.75" customHeight="1" x14ac:dyDescent="0.6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15.75" customHeight="1" x14ac:dyDescent="0.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5.75" customHeight="1" x14ac:dyDescent="0.6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5.75" customHeight="1" x14ac:dyDescent="0.6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5.75" customHeight="1" x14ac:dyDescent="0.6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15.75" customHeight="1" x14ac:dyDescent="0.6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15.75" customHeight="1" x14ac:dyDescent="0.6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15.75" customHeight="1" x14ac:dyDescent="0.6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15.75" customHeight="1" x14ac:dyDescent="0.6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15.75" customHeight="1" x14ac:dyDescent="0.6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15.75" customHeight="1" x14ac:dyDescent="0.6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15.75" customHeight="1" x14ac:dyDescent="0.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15.75" customHeight="1" x14ac:dyDescent="0.6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15.75" customHeight="1" x14ac:dyDescent="0.6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15.75" customHeight="1" x14ac:dyDescent="0.6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15.75" customHeight="1" x14ac:dyDescent="0.6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15.75" customHeight="1" x14ac:dyDescent="0.6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15.75" customHeight="1" x14ac:dyDescent="0.6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15.75" customHeight="1" x14ac:dyDescent="0.6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15.75" customHeight="1" x14ac:dyDescent="0.6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15.75" customHeight="1" x14ac:dyDescent="0.6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15.75" customHeight="1" x14ac:dyDescent="0.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15.75" customHeight="1" x14ac:dyDescent="0.6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15.75" customHeight="1" x14ac:dyDescent="0.6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15.75" customHeight="1" x14ac:dyDescent="0.6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15.75" customHeight="1" x14ac:dyDescent="0.6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5.75" customHeight="1" x14ac:dyDescent="0.6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15.75" customHeight="1" x14ac:dyDescent="0.6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15.75" customHeight="1" x14ac:dyDescent="0.6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15.75" customHeight="1" x14ac:dyDescent="0.6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15.75" customHeight="1" x14ac:dyDescent="0.6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15.75" customHeight="1" x14ac:dyDescent="0.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15.75" customHeight="1" x14ac:dyDescent="0.6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15.75" customHeight="1" x14ac:dyDescent="0.6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15.75" customHeight="1" x14ac:dyDescent="0.6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15.75" customHeight="1" x14ac:dyDescent="0.6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5.75" customHeight="1" x14ac:dyDescent="0.6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ht="15.75" customHeight="1" x14ac:dyDescent="0.6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ht="15.75" customHeight="1" x14ac:dyDescent="0.6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ht="15.75" customHeight="1" x14ac:dyDescent="0.6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ht="15.75" customHeight="1" x14ac:dyDescent="0.6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</row>
    <row r="156" spans="1:30" ht="15.75" customHeight="1" x14ac:dyDescent="0.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7" spans="1:30" ht="15.75" customHeight="1" x14ac:dyDescent="0.6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</row>
    <row r="158" spans="1:30" ht="15.75" customHeight="1" x14ac:dyDescent="0.6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</row>
    <row r="159" spans="1:30" ht="15.75" customHeight="1" x14ac:dyDescent="0.6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15.75" customHeight="1" x14ac:dyDescent="0.6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</row>
    <row r="161" spans="1:30" ht="15.75" customHeight="1" x14ac:dyDescent="0.6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</row>
    <row r="162" spans="1:30" ht="15.75" customHeight="1" x14ac:dyDescent="0.6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</row>
    <row r="163" spans="1:30" ht="15.75" customHeight="1" x14ac:dyDescent="0.6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1:30" ht="15.75" customHeight="1" x14ac:dyDescent="0.6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1:30" ht="15.75" customHeight="1" x14ac:dyDescent="0.6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15.75" customHeight="1" x14ac:dyDescent="0.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15.75" customHeight="1" x14ac:dyDescent="0.6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15.75" customHeight="1" x14ac:dyDescent="0.6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15.75" customHeight="1" x14ac:dyDescent="0.6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1:30" ht="15.75" customHeight="1" x14ac:dyDescent="0.6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15.75" customHeight="1" x14ac:dyDescent="0.6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1:30" ht="15.75" customHeight="1" x14ac:dyDescent="0.6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</row>
    <row r="173" spans="1:30" ht="15.75" customHeight="1" x14ac:dyDescent="0.6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</row>
    <row r="174" spans="1:30" ht="15.75" customHeight="1" x14ac:dyDescent="0.6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</row>
    <row r="175" spans="1:30" ht="15.75" customHeight="1" x14ac:dyDescent="0.6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</row>
    <row r="176" spans="1:30" ht="15.75" customHeight="1" x14ac:dyDescent="0.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</row>
    <row r="177" spans="1:30" ht="15.75" customHeight="1" x14ac:dyDescent="0.6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ht="15.75" customHeight="1" x14ac:dyDescent="0.6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</row>
    <row r="179" spans="1:30" ht="15.75" customHeight="1" x14ac:dyDescent="0.6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</row>
    <row r="180" spans="1:30" ht="15.75" customHeight="1" x14ac:dyDescent="0.6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</row>
    <row r="181" spans="1:30" ht="15.75" customHeight="1" x14ac:dyDescent="0.6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</row>
    <row r="182" spans="1:30" ht="15.75" customHeight="1" x14ac:dyDescent="0.6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</row>
    <row r="183" spans="1:30" ht="15.75" customHeight="1" x14ac:dyDescent="0.6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15.75" customHeight="1" x14ac:dyDescent="0.6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ht="15.75" customHeight="1" x14ac:dyDescent="0.6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</row>
    <row r="186" spans="1:30" ht="15.75" customHeight="1" x14ac:dyDescent="0.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</row>
    <row r="187" spans="1:30" ht="15.75" customHeight="1" x14ac:dyDescent="0.6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</row>
    <row r="188" spans="1:30" ht="15.75" customHeight="1" x14ac:dyDescent="0.6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ht="15.75" customHeight="1" x14ac:dyDescent="0.6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</row>
    <row r="190" spans="1:30" ht="15.75" customHeight="1" x14ac:dyDescent="0.6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ht="15.75" customHeight="1" x14ac:dyDescent="0.6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</row>
    <row r="192" spans="1:30" ht="15.75" customHeight="1" x14ac:dyDescent="0.6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ht="15.75" customHeight="1" x14ac:dyDescent="0.6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</row>
    <row r="194" spans="1:30" ht="15.75" customHeight="1" x14ac:dyDescent="0.6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</row>
    <row r="195" spans="1:30" ht="15.75" customHeight="1" x14ac:dyDescent="0.6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ht="15.75" customHeight="1" x14ac:dyDescent="0.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ht="15.75" customHeight="1" x14ac:dyDescent="0.6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ht="15.75" customHeight="1" x14ac:dyDescent="0.6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1:30" ht="15.75" customHeight="1" x14ac:dyDescent="0.6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ht="15.75" customHeight="1" x14ac:dyDescent="0.6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ht="15.75" customHeight="1" x14ac:dyDescent="0.6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ht="15.75" customHeight="1" x14ac:dyDescent="0.6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ht="15.75" customHeight="1" x14ac:dyDescent="0.6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ht="15.75" customHeight="1" x14ac:dyDescent="0.6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ht="15.75" customHeight="1" x14ac:dyDescent="0.6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5.75" customHeight="1" x14ac:dyDescent="0.6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</row>
    <row r="207" spans="1:30" ht="15.75" customHeight="1" x14ac:dyDescent="0.6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</row>
    <row r="208" spans="1:30" ht="15.75" customHeight="1" x14ac:dyDescent="0.6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</row>
    <row r="209" spans="1:30" ht="15.75" customHeight="1" x14ac:dyDescent="0.6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</row>
    <row r="210" spans="1:30" ht="15.75" customHeight="1" x14ac:dyDescent="0.6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</row>
    <row r="211" spans="1:30" ht="15.75" customHeight="1" x14ac:dyDescent="0.6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</row>
    <row r="212" spans="1:30" ht="15.75" customHeight="1" x14ac:dyDescent="0.6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</row>
    <row r="213" spans="1:30" ht="15.75" customHeight="1" x14ac:dyDescent="0.6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</row>
    <row r="214" spans="1:30" ht="15.75" customHeight="1" x14ac:dyDescent="0.6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</row>
    <row r="215" spans="1:30" ht="15.75" customHeight="1" x14ac:dyDescent="0.6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ht="15.75" customHeight="1" x14ac:dyDescent="0.6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</row>
    <row r="217" spans="1:30" ht="15.75" customHeight="1" x14ac:dyDescent="0.6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</row>
    <row r="218" spans="1:30" ht="15.75" customHeight="1" x14ac:dyDescent="0.6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</row>
    <row r="219" spans="1:30" ht="15.75" customHeight="1" x14ac:dyDescent="0.6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</row>
    <row r="220" spans="1:30" ht="15.75" customHeight="1" x14ac:dyDescent="0.6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</row>
    <row r="221" spans="1:30" ht="15.75" customHeight="1" x14ac:dyDescent="0.6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</row>
    <row r="222" spans="1:30" ht="15.75" customHeight="1" x14ac:dyDescent="0.6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ht="15.75" customHeight="1" x14ac:dyDescent="0.6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</row>
    <row r="224" spans="1:30" ht="15.75" customHeight="1" x14ac:dyDescent="0.6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</row>
    <row r="225" spans="1:30" ht="15.75" customHeight="1" x14ac:dyDescent="0.6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</row>
    <row r="226" spans="1:30" ht="15.75" customHeight="1" x14ac:dyDescent="0.6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</row>
    <row r="227" spans="1:30" ht="15.75" customHeight="1" x14ac:dyDescent="0.6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30" ht="15.75" customHeight="1" x14ac:dyDescent="0.6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</row>
    <row r="229" spans="1:30" ht="15.75" customHeight="1" x14ac:dyDescent="0.6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</row>
    <row r="230" spans="1:30" ht="15.75" customHeight="1" x14ac:dyDescent="0.6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</row>
    <row r="231" spans="1:30" ht="15.75" customHeight="1" x14ac:dyDescent="0.6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</row>
    <row r="232" spans="1:30" ht="15.75" customHeight="1" x14ac:dyDescent="0.6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</row>
    <row r="233" spans="1:30" ht="15.75" customHeight="1" x14ac:dyDescent="0.6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</row>
    <row r="234" spans="1:30" ht="15.75" customHeight="1" x14ac:dyDescent="0.6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</row>
    <row r="235" spans="1:30" ht="15.75" customHeight="1" x14ac:dyDescent="0.6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</row>
    <row r="236" spans="1:30" ht="15.75" customHeight="1" x14ac:dyDescent="0.6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</row>
    <row r="237" spans="1:30" ht="15.75" customHeight="1" x14ac:dyDescent="0.6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</row>
    <row r="238" spans="1:30" ht="15.75" customHeight="1" x14ac:dyDescent="0.6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</row>
    <row r="239" spans="1:30" ht="15.75" customHeight="1" x14ac:dyDescent="0.6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</row>
    <row r="240" spans="1:30" ht="15.75" customHeight="1" x14ac:dyDescent="0.6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</row>
    <row r="241" spans="1:30" ht="15.75" customHeight="1" x14ac:dyDescent="0.6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</row>
    <row r="242" spans="1:30" ht="15.75" customHeight="1" x14ac:dyDescent="0.6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</row>
    <row r="243" spans="1:30" ht="15.75" customHeight="1" x14ac:dyDescent="0.6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</row>
    <row r="244" spans="1:30" ht="15.75" customHeight="1" x14ac:dyDescent="0.6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</row>
    <row r="245" spans="1:30" ht="15.75" customHeight="1" x14ac:dyDescent="0.6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</row>
    <row r="246" spans="1:30" ht="15.75" customHeight="1" x14ac:dyDescent="0.6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</row>
    <row r="247" spans="1:30" ht="15.75" customHeight="1" x14ac:dyDescent="0.6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</row>
    <row r="248" spans="1:30" ht="15.75" customHeight="1" x14ac:dyDescent="0.6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</row>
    <row r="249" spans="1:30" ht="15.75" customHeight="1" x14ac:dyDescent="0.6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</row>
    <row r="250" spans="1:30" ht="15.75" customHeight="1" x14ac:dyDescent="0.6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</row>
    <row r="251" spans="1:30" ht="15.75" customHeight="1" x14ac:dyDescent="0.6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</row>
    <row r="252" spans="1:30" ht="15.75" customHeight="1" x14ac:dyDescent="0.6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</row>
    <row r="253" spans="1:30" ht="15.75" customHeight="1" x14ac:dyDescent="0.6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</row>
    <row r="254" spans="1:30" ht="15.75" customHeight="1" x14ac:dyDescent="0.6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</row>
    <row r="255" spans="1:30" ht="15.75" customHeight="1" x14ac:dyDescent="0.6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</row>
    <row r="256" spans="1:30" ht="15.75" customHeight="1" x14ac:dyDescent="0.6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</row>
    <row r="257" spans="1:30" ht="15.75" customHeight="1" x14ac:dyDescent="0.6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</row>
    <row r="258" spans="1:30" ht="15.75" customHeight="1" x14ac:dyDescent="0.6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</row>
    <row r="259" spans="1:30" ht="15.75" customHeight="1" x14ac:dyDescent="0.6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</row>
    <row r="260" spans="1:30" ht="15.75" customHeight="1" x14ac:dyDescent="0.6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</row>
    <row r="261" spans="1:30" ht="15.75" customHeight="1" x14ac:dyDescent="0.6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</row>
    <row r="262" spans="1:30" ht="15.75" customHeight="1" x14ac:dyDescent="0.6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</row>
    <row r="263" spans="1:30" ht="15.75" customHeight="1" x14ac:dyDescent="0.6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</row>
    <row r="264" spans="1:30" ht="15.75" customHeight="1" x14ac:dyDescent="0.6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</row>
    <row r="265" spans="1:30" ht="15.75" customHeight="1" x14ac:dyDescent="0.6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</row>
    <row r="266" spans="1:30" ht="15.75" customHeight="1" x14ac:dyDescent="0.6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</row>
    <row r="267" spans="1:30" ht="15.75" customHeight="1" x14ac:dyDescent="0.6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</row>
    <row r="268" spans="1:30" ht="15.75" customHeight="1" x14ac:dyDescent="0.6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1:30" ht="15.75" customHeight="1" x14ac:dyDescent="0.6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1:30" ht="15.75" customHeight="1" x14ac:dyDescent="0.6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1:30" ht="15.75" customHeight="1" x14ac:dyDescent="0.6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1:30" ht="15.75" customHeight="1" x14ac:dyDescent="0.6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</row>
    <row r="273" spans="1:30" ht="15.75" customHeight="1" x14ac:dyDescent="0.6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</row>
    <row r="274" spans="1:30" ht="15.75" customHeight="1" x14ac:dyDescent="0.6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</row>
    <row r="275" spans="1:30" ht="15.75" customHeight="1" x14ac:dyDescent="0.6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</row>
    <row r="276" spans="1:30" ht="15.75" customHeight="1" x14ac:dyDescent="0.6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</row>
    <row r="277" spans="1:30" ht="15.75" customHeight="1" x14ac:dyDescent="0.6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</row>
    <row r="278" spans="1:30" ht="15.75" customHeight="1" x14ac:dyDescent="0.6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</row>
    <row r="279" spans="1:30" ht="15.75" customHeight="1" x14ac:dyDescent="0.6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</row>
    <row r="280" spans="1:30" ht="15.75" customHeight="1" x14ac:dyDescent="0.6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</row>
    <row r="281" spans="1:30" ht="15.75" customHeight="1" x14ac:dyDescent="0.6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</row>
    <row r="282" spans="1:30" ht="15.75" customHeight="1" x14ac:dyDescent="0.6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</row>
    <row r="283" spans="1:30" ht="15.75" customHeight="1" x14ac:dyDescent="0.6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</row>
    <row r="284" spans="1:30" ht="15.75" customHeight="1" x14ac:dyDescent="0.6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</row>
    <row r="285" spans="1:30" ht="15.75" customHeight="1" x14ac:dyDescent="0.6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</row>
    <row r="286" spans="1:30" ht="15.75" customHeight="1" x14ac:dyDescent="0.6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</row>
    <row r="287" spans="1:30" ht="15.75" customHeight="1" x14ac:dyDescent="0.6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</row>
    <row r="288" spans="1:30" ht="15.75" customHeight="1" x14ac:dyDescent="0.6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</row>
    <row r="289" spans="1:30" ht="15.75" customHeight="1" x14ac:dyDescent="0.6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</row>
    <row r="290" spans="1:30" ht="15.75" customHeight="1" x14ac:dyDescent="0.6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</row>
    <row r="291" spans="1:30" ht="15.75" customHeight="1" x14ac:dyDescent="0.6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</row>
    <row r="292" spans="1:30" ht="15.75" customHeight="1" x14ac:dyDescent="0.6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</row>
    <row r="293" spans="1:30" ht="15.75" customHeight="1" x14ac:dyDescent="0.6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</row>
    <row r="294" spans="1:30" ht="15.75" customHeight="1" x14ac:dyDescent="0.6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</row>
    <row r="295" spans="1:30" ht="15.75" customHeight="1" x14ac:dyDescent="0.6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</row>
    <row r="296" spans="1:30" ht="15.75" customHeight="1" x14ac:dyDescent="0.6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</row>
    <row r="297" spans="1:30" ht="15.75" customHeight="1" x14ac:dyDescent="0.6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</row>
    <row r="298" spans="1:30" ht="15.75" customHeight="1" x14ac:dyDescent="0.6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</row>
    <row r="299" spans="1:30" ht="15.75" customHeight="1" x14ac:dyDescent="0.6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</row>
    <row r="300" spans="1:30" ht="15.75" customHeight="1" x14ac:dyDescent="0.6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</row>
    <row r="301" spans="1:30" ht="15.75" customHeight="1" x14ac:dyDescent="0.6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</row>
    <row r="302" spans="1:30" ht="15.75" customHeight="1" x14ac:dyDescent="0.6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</row>
    <row r="303" spans="1:30" ht="15.75" customHeight="1" x14ac:dyDescent="0.6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</row>
    <row r="304" spans="1:30" ht="15.75" customHeight="1" x14ac:dyDescent="0.6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</row>
    <row r="305" spans="1:30" ht="15.75" customHeight="1" x14ac:dyDescent="0.6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</row>
    <row r="306" spans="1:30" ht="15.75" customHeight="1" x14ac:dyDescent="0.6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</row>
    <row r="307" spans="1:30" ht="15.75" customHeight="1" x14ac:dyDescent="0.6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</row>
    <row r="308" spans="1:30" ht="15.75" customHeight="1" x14ac:dyDescent="0.6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</row>
    <row r="309" spans="1:30" ht="15.75" customHeight="1" x14ac:dyDescent="0.6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</row>
    <row r="310" spans="1:30" ht="15.75" customHeight="1" x14ac:dyDescent="0.6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</row>
    <row r="311" spans="1:30" ht="15.75" customHeight="1" x14ac:dyDescent="0.6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</row>
    <row r="312" spans="1:30" ht="15.75" customHeight="1" x14ac:dyDescent="0.6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</row>
    <row r="313" spans="1:30" ht="15.75" customHeight="1" x14ac:dyDescent="0.6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</row>
    <row r="314" spans="1:30" ht="15.75" customHeight="1" x14ac:dyDescent="0.6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</row>
    <row r="315" spans="1:30" ht="15.75" customHeight="1" x14ac:dyDescent="0.6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</row>
    <row r="316" spans="1:30" ht="15.75" customHeight="1" x14ac:dyDescent="0.6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</row>
    <row r="317" spans="1:30" ht="15.75" customHeight="1" x14ac:dyDescent="0.6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</row>
    <row r="318" spans="1:30" ht="15.75" customHeight="1" x14ac:dyDescent="0.6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</row>
    <row r="319" spans="1:30" ht="15.75" customHeight="1" x14ac:dyDescent="0.6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</row>
    <row r="320" spans="1:30" ht="15.75" customHeight="1" x14ac:dyDescent="0.6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</row>
    <row r="321" spans="1:30" ht="15.75" customHeight="1" x14ac:dyDescent="0.6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</row>
    <row r="322" spans="1:30" ht="15.75" customHeight="1" x14ac:dyDescent="0.6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</row>
    <row r="323" spans="1:30" ht="15.75" customHeight="1" x14ac:dyDescent="0.6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</row>
    <row r="324" spans="1:30" ht="15.75" customHeight="1" x14ac:dyDescent="0.6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</row>
    <row r="325" spans="1:30" ht="15.75" customHeight="1" x14ac:dyDescent="0.6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</row>
    <row r="326" spans="1:30" ht="15.75" customHeight="1" x14ac:dyDescent="0.6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</row>
    <row r="327" spans="1:30" ht="15.75" customHeight="1" x14ac:dyDescent="0.6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</row>
    <row r="328" spans="1:30" ht="15.75" customHeight="1" x14ac:dyDescent="0.6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</row>
    <row r="329" spans="1:30" ht="15.75" customHeight="1" x14ac:dyDescent="0.6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</row>
    <row r="330" spans="1:30" ht="15.75" customHeight="1" x14ac:dyDescent="0.6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</row>
    <row r="331" spans="1:30" ht="15.75" customHeight="1" x14ac:dyDescent="0.6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</row>
    <row r="332" spans="1:30" ht="15.75" customHeight="1" x14ac:dyDescent="0.6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</row>
    <row r="333" spans="1:30" ht="15.75" customHeight="1" x14ac:dyDescent="0.6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</row>
    <row r="334" spans="1:30" ht="15.75" customHeight="1" x14ac:dyDescent="0.6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</row>
    <row r="335" spans="1:30" ht="15.75" customHeight="1" x14ac:dyDescent="0.6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</row>
    <row r="336" spans="1:30" ht="15.75" customHeight="1" x14ac:dyDescent="0.6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</row>
    <row r="337" spans="1:30" ht="15.75" customHeight="1" x14ac:dyDescent="0.6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</row>
    <row r="338" spans="1:30" ht="15.75" customHeight="1" x14ac:dyDescent="0.6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</row>
    <row r="339" spans="1:30" ht="15.75" customHeight="1" x14ac:dyDescent="0.6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</row>
    <row r="340" spans="1:30" ht="15.75" customHeight="1" x14ac:dyDescent="0.6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</row>
    <row r="341" spans="1:30" ht="15.75" customHeight="1" x14ac:dyDescent="0.6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</row>
    <row r="342" spans="1:30" ht="15.75" customHeight="1" x14ac:dyDescent="0.6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</row>
    <row r="343" spans="1:30" ht="15.75" customHeight="1" x14ac:dyDescent="0.6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</row>
    <row r="344" spans="1:30" ht="15.75" customHeight="1" x14ac:dyDescent="0.6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</row>
    <row r="345" spans="1:30" ht="15.75" customHeight="1" x14ac:dyDescent="0.6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</row>
    <row r="346" spans="1:30" ht="15.75" customHeight="1" x14ac:dyDescent="0.6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</row>
    <row r="347" spans="1:30" ht="15.75" customHeight="1" x14ac:dyDescent="0.6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</row>
    <row r="348" spans="1:30" ht="15.75" customHeight="1" x14ac:dyDescent="0.6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</row>
    <row r="349" spans="1:30" ht="15.75" customHeight="1" x14ac:dyDescent="0.6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</row>
    <row r="350" spans="1:30" ht="15.75" customHeight="1" x14ac:dyDescent="0.6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</row>
    <row r="351" spans="1:30" ht="15.75" customHeight="1" x14ac:dyDescent="0.6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</row>
    <row r="352" spans="1:30" ht="15.75" customHeight="1" x14ac:dyDescent="0.6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</row>
    <row r="353" spans="1:30" ht="15.75" customHeight="1" x14ac:dyDescent="0.6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</row>
    <row r="354" spans="1:30" ht="15.75" customHeight="1" x14ac:dyDescent="0.6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</row>
    <row r="355" spans="1:30" ht="15.75" customHeight="1" x14ac:dyDescent="0.6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</row>
    <row r="356" spans="1:30" ht="15.75" customHeight="1" x14ac:dyDescent="0.6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</row>
    <row r="357" spans="1:30" ht="15.75" customHeight="1" x14ac:dyDescent="0.6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</row>
    <row r="358" spans="1:30" ht="15.75" customHeight="1" x14ac:dyDescent="0.6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</row>
    <row r="359" spans="1:30" ht="15.75" customHeight="1" x14ac:dyDescent="0.6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</row>
    <row r="360" spans="1:30" ht="15.75" customHeight="1" x14ac:dyDescent="0.6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</row>
    <row r="361" spans="1:30" ht="15.75" customHeight="1" x14ac:dyDescent="0.6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</row>
    <row r="362" spans="1:30" ht="15.75" customHeight="1" x14ac:dyDescent="0.6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</row>
    <row r="363" spans="1:30" ht="15.75" customHeight="1" x14ac:dyDescent="0.6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</row>
    <row r="364" spans="1:30" ht="15.75" customHeight="1" x14ac:dyDescent="0.6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</row>
    <row r="365" spans="1:30" ht="15.75" customHeight="1" x14ac:dyDescent="0.6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</row>
    <row r="366" spans="1:30" ht="15.75" customHeight="1" x14ac:dyDescent="0.6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</row>
    <row r="367" spans="1:30" ht="15.75" customHeight="1" x14ac:dyDescent="0.6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</row>
    <row r="368" spans="1:30" ht="15.75" customHeight="1" x14ac:dyDescent="0.6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</row>
    <row r="369" spans="1:30" ht="15.75" customHeight="1" x14ac:dyDescent="0.6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</row>
    <row r="370" spans="1:30" ht="15.75" customHeight="1" x14ac:dyDescent="0.6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ht="15.75" customHeight="1" x14ac:dyDescent="0.6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1:30" ht="15.75" customHeight="1" x14ac:dyDescent="0.6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</row>
    <row r="373" spans="1:30" ht="15.75" customHeight="1" x14ac:dyDescent="0.6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</row>
    <row r="374" spans="1:30" ht="15.75" customHeight="1" x14ac:dyDescent="0.6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</row>
    <row r="375" spans="1:30" ht="15.75" customHeight="1" x14ac:dyDescent="0.6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</row>
    <row r="376" spans="1:30" ht="15.75" customHeight="1" x14ac:dyDescent="0.6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</row>
    <row r="377" spans="1:30" ht="15.75" customHeight="1" x14ac:dyDescent="0.6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</row>
    <row r="378" spans="1:30" ht="15.75" customHeight="1" x14ac:dyDescent="0.6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</row>
    <row r="379" spans="1:30" ht="15.75" customHeight="1" x14ac:dyDescent="0.6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</row>
    <row r="380" spans="1:30" ht="15.75" customHeight="1" x14ac:dyDescent="0.6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</row>
    <row r="381" spans="1:30" ht="15.75" customHeight="1" x14ac:dyDescent="0.6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</row>
    <row r="382" spans="1:30" ht="15.75" customHeight="1" x14ac:dyDescent="0.6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</row>
    <row r="383" spans="1:30" ht="15.75" customHeight="1" x14ac:dyDescent="0.6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</row>
    <row r="384" spans="1:30" ht="15.75" customHeight="1" x14ac:dyDescent="0.6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</row>
    <row r="385" spans="1:30" ht="15.75" customHeight="1" x14ac:dyDescent="0.6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</row>
    <row r="386" spans="1:30" ht="15.75" customHeight="1" x14ac:dyDescent="0.6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</row>
    <row r="387" spans="1:30" ht="15.75" customHeight="1" x14ac:dyDescent="0.6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</row>
    <row r="388" spans="1:30" ht="15.75" customHeight="1" x14ac:dyDescent="0.6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</row>
    <row r="389" spans="1:30" ht="15.75" customHeight="1" x14ac:dyDescent="0.6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</row>
    <row r="390" spans="1:30" ht="15.75" customHeight="1" x14ac:dyDescent="0.6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</row>
    <row r="391" spans="1:30" ht="15.75" customHeight="1" x14ac:dyDescent="0.6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</row>
    <row r="392" spans="1:30" ht="15.75" customHeight="1" x14ac:dyDescent="0.6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</row>
    <row r="393" spans="1:30" ht="15.75" customHeight="1" x14ac:dyDescent="0.6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</row>
    <row r="394" spans="1:30" ht="15.75" customHeight="1" x14ac:dyDescent="0.6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</row>
    <row r="395" spans="1:30" ht="15.75" customHeight="1" x14ac:dyDescent="0.6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</row>
    <row r="396" spans="1:30" ht="15.75" customHeight="1" x14ac:dyDescent="0.6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</row>
    <row r="397" spans="1:30" ht="15.75" customHeight="1" x14ac:dyDescent="0.6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</row>
    <row r="398" spans="1:30" ht="15.75" customHeight="1" x14ac:dyDescent="0.6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</row>
    <row r="399" spans="1:30" ht="15.75" customHeight="1" x14ac:dyDescent="0.6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1:30" ht="15.75" customHeight="1" x14ac:dyDescent="0.6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</row>
    <row r="401" spans="1:30" ht="15.75" customHeight="1" x14ac:dyDescent="0.6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</row>
    <row r="402" spans="1:30" ht="15.75" customHeight="1" x14ac:dyDescent="0.6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</row>
    <row r="403" spans="1:30" ht="15.75" customHeight="1" x14ac:dyDescent="0.6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</row>
    <row r="404" spans="1:30" ht="15.75" customHeight="1" x14ac:dyDescent="0.6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</row>
    <row r="405" spans="1:30" ht="15.75" customHeight="1" x14ac:dyDescent="0.6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</row>
    <row r="406" spans="1:30" ht="15.75" customHeight="1" x14ac:dyDescent="0.6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</row>
    <row r="407" spans="1:30" ht="15.75" customHeight="1" x14ac:dyDescent="0.6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</row>
    <row r="408" spans="1:30" ht="15.75" customHeight="1" x14ac:dyDescent="0.6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</row>
    <row r="409" spans="1:30" ht="15.75" customHeight="1" x14ac:dyDescent="0.6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</row>
    <row r="410" spans="1:30" ht="15.75" customHeight="1" x14ac:dyDescent="0.6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</row>
    <row r="411" spans="1:30" ht="15.75" customHeight="1" x14ac:dyDescent="0.6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</row>
    <row r="412" spans="1:30" ht="15.75" customHeight="1" x14ac:dyDescent="0.6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0" ht="15.75" customHeight="1" x14ac:dyDescent="0.6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</row>
    <row r="414" spans="1:30" ht="15.75" customHeight="1" x14ac:dyDescent="0.6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</row>
    <row r="415" spans="1:30" ht="15.75" customHeight="1" x14ac:dyDescent="0.6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</row>
    <row r="416" spans="1:30" ht="15.75" customHeight="1" x14ac:dyDescent="0.6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</row>
    <row r="417" spans="1:30" ht="15.75" customHeight="1" x14ac:dyDescent="0.6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</row>
    <row r="418" spans="1:30" ht="15.75" customHeight="1" x14ac:dyDescent="0.6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</row>
    <row r="419" spans="1:30" ht="15.75" customHeight="1" x14ac:dyDescent="0.6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</row>
    <row r="420" spans="1:30" ht="15.75" customHeight="1" x14ac:dyDescent="0.6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</row>
    <row r="421" spans="1:30" ht="15.75" customHeight="1" x14ac:dyDescent="0.6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</row>
    <row r="422" spans="1:30" ht="15.75" customHeight="1" x14ac:dyDescent="0.6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</row>
    <row r="423" spans="1:30" ht="15.75" customHeight="1" x14ac:dyDescent="0.6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</row>
    <row r="424" spans="1:30" ht="15.75" customHeight="1" x14ac:dyDescent="0.6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</row>
    <row r="425" spans="1:30" ht="15.75" customHeight="1" x14ac:dyDescent="0.6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</row>
    <row r="426" spans="1:30" ht="15.75" customHeight="1" x14ac:dyDescent="0.6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</row>
    <row r="427" spans="1:30" ht="15.75" customHeight="1" x14ac:dyDescent="0.6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</row>
    <row r="428" spans="1:30" ht="15.75" customHeight="1" x14ac:dyDescent="0.6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</row>
    <row r="429" spans="1:30" ht="15.75" customHeight="1" x14ac:dyDescent="0.6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</row>
    <row r="430" spans="1:30" ht="15.75" customHeight="1" x14ac:dyDescent="0.6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</row>
    <row r="431" spans="1:30" ht="15.75" customHeight="1" x14ac:dyDescent="0.6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</row>
    <row r="432" spans="1:30" ht="15.75" customHeight="1" x14ac:dyDescent="0.6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</row>
    <row r="433" spans="1:30" ht="15.75" customHeight="1" x14ac:dyDescent="0.6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</row>
    <row r="434" spans="1:30" ht="15.75" customHeight="1" x14ac:dyDescent="0.6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</row>
    <row r="435" spans="1:30" ht="15.75" customHeight="1" x14ac:dyDescent="0.6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</row>
    <row r="436" spans="1:30" ht="15.75" customHeight="1" x14ac:dyDescent="0.6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</row>
    <row r="437" spans="1:30" ht="15.75" customHeight="1" x14ac:dyDescent="0.6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</row>
    <row r="438" spans="1:30" ht="15.75" customHeight="1" x14ac:dyDescent="0.6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</row>
    <row r="439" spans="1:30" ht="15.75" customHeight="1" x14ac:dyDescent="0.6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</row>
    <row r="440" spans="1:30" ht="15.75" customHeight="1" x14ac:dyDescent="0.6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</row>
    <row r="441" spans="1:30" ht="15.75" customHeight="1" x14ac:dyDescent="0.6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</row>
    <row r="442" spans="1:30" ht="15.75" customHeight="1" x14ac:dyDescent="0.6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</row>
    <row r="443" spans="1:30" ht="15.75" customHeight="1" x14ac:dyDescent="0.6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</row>
    <row r="444" spans="1:30" ht="15.75" customHeight="1" x14ac:dyDescent="0.6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</row>
    <row r="445" spans="1:30" ht="15.75" customHeight="1" x14ac:dyDescent="0.6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</row>
    <row r="446" spans="1:30" ht="15.75" customHeight="1" x14ac:dyDescent="0.6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</row>
    <row r="447" spans="1:30" ht="15.75" customHeight="1" x14ac:dyDescent="0.6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</row>
    <row r="448" spans="1:30" ht="15.75" customHeight="1" x14ac:dyDescent="0.6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</row>
    <row r="449" spans="1:30" ht="15.75" customHeight="1" x14ac:dyDescent="0.6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</row>
    <row r="450" spans="1:30" ht="15.75" customHeight="1" x14ac:dyDescent="0.6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</row>
    <row r="451" spans="1:30" ht="15.75" customHeight="1" x14ac:dyDescent="0.6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</row>
    <row r="452" spans="1:30" ht="15.75" customHeight="1" x14ac:dyDescent="0.6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</row>
    <row r="453" spans="1:30" ht="15.75" customHeight="1" x14ac:dyDescent="0.6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</row>
    <row r="454" spans="1:30" ht="15.75" customHeight="1" x14ac:dyDescent="0.6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</row>
    <row r="455" spans="1:30" ht="15.75" customHeight="1" x14ac:dyDescent="0.6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</row>
    <row r="456" spans="1:30" ht="15.75" customHeight="1" x14ac:dyDescent="0.6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</row>
    <row r="457" spans="1:30" ht="15.75" customHeight="1" x14ac:dyDescent="0.6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</row>
    <row r="458" spans="1:30" ht="15.75" customHeight="1" x14ac:dyDescent="0.6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</row>
    <row r="459" spans="1:30" ht="15.75" customHeight="1" x14ac:dyDescent="0.6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</row>
    <row r="460" spans="1:30" ht="15.75" customHeight="1" x14ac:dyDescent="0.6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</row>
    <row r="461" spans="1:30" ht="15.75" customHeight="1" x14ac:dyDescent="0.6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</row>
    <row r="462" spans="1:30" ht="15.75" customHeight="1" x14ac:dyDescent="0.6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</row>
    <row r="463" spans="1:30" ht="15.75" customHeight="1" x14ac:dyDescent="0.6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</row>
    <row r="464" spans="1:30" ht="15.75" customHeight="1" x14ac:dyDescent="0.6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</row>
    <row r="465" spans="1:30" ht="15.75" customHeight="1" x14ac:dyDescent="0.6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</row>
    <row r="466" spans="1:30" ht="15.75" customHeight="1" x14ac:dyDescent="0.6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</row>
    <row r="467" spans="1:30" ht="15.75" customHeight="1" x14ac:dyDescent="0.6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</row>
    <row r="468" spans="1:30" ht="15.75" customHeight="1" x14ac:dyDescent="0.6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</row>
    <row r="469" spans="1:30" ht="15.75" customHeight="1" x14ac:dyDescent="0.6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</row>
    <row r="470" spans="1:30" ht="15.75" customHeight="1" x14ac:dyDescent="0.6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</row>
    <row r="471" spans="1:30" ht="15.75" customHeight="1" x14ac:dyDescent="0.6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</row>
    <row r="472" spans="1:30" ht="15.75" customHeight="1" x14ac:dyDescent="0.6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</row>
    <row r="473" spans="1:30" ht="15.75" customHeight="1" x14ac:dyDescent="0.6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</row>
    <row r="474" spans="1:30" ht="15.75" customHeight="1" x14ac:dyDescent="0.6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</row>
    <row r="475" spans="1:30" ht="15.75" customHeight="1" x14ac:dyDescent="0.6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</row>
    <row r="476" spans="1:30" ht="15.75" customHeight="1" x14ac:dyDescent="0.6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</row>
    <row r="477" spans="1:30" ht="15.75" customHeight="1" x14ac:dyDescent="0.6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</row>
    <row r="478" spans="1:30" ht="15.75" customHeight="1" x14ac:dyDescent="0.6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</row>
    <row r="479" spans="1:30" ht="15.75" customHeight="1" x14ac:dyDescent="0.6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</row>
    <row r="480" spans="1:30" ht="15.75" customHeight="1" x14ac:dyDescent="0.6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</row>
    <row r="481" spans="1:30" ht="15.75" customHeight="1" x14ac:dyDescent="0.6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</row>
    <row r="482" spans="1:30" ht="15.75" customHeight="1" x14ac:dyDescent="0.6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</row>
    <row r="483" spans="1:30" ht="15.75" customHeight="1" x14ac:dyDescent="0.6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</row>
    <row r="484" spans="1:30" ht="15.75" customHeight="1" x14ac:dyDescent="0.6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</row>
    <row r="485" spans="1:30" ht="15.75" customHeight="1" x14ac:dyDescent="0.6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</row>
    <row r="486" spans="1:30" ht="15.75" customHeight="1" x14ac:dyDescent="0.6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</row>
    <row r="487" spans="1:30" ht="15.75" customHeight="1" x14ac:dyDescent="0.6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</row>
    <row r="488" spans="1:30" ht="15.75" customHeight="1" x14ac:dyDescent="0.6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</row>
    <row r="489" spans="1:30" ht="15.75" customHeight="1" x14ac:dyDescent="0.6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</row>
    <row r="490" spans="1:30" ht="15.75" customHeight="1" x14ac:dyDescent="0.6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</row>
    <row r="491" spans="1:30" ht="15.75" customHeight="1" x14ac:dyDescent="0.6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</row>
    <row r="492" spans="1:30" ht="15.75" customHeight="1" x14ac:dyDescent="0.6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</row>
    <row r="493" spans="1:30" ht="15.75" customHeight="1" x14ac:dyDescent="0.6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</row>
    <row r="494" spans="1:30" ht="15.75" customHeight="1" x14ac:dyDescent="0.6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</row>
    <row r="495" spans="1:30" ht="15.75" customHeight="1" x14ac:dyDescent="0.6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</row>
    <row r="496" spans="1:30" ht="15.75" customHeight="1" x14ac:dyDescent="0.6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</row>
    <row r="497" spans="1:30" ht="15.75" customHeight="1" x14ac:dyDescent="0.6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</row>
    <row r="498" spans="1:30" ht="15.75" customHeight="1" x14ac:dyDescent="0.6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</row>
    <row r="499" spans="1:30" ht="15.75" customHeight="1" x14ac:dyDescent="0.6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</row>
    <row r="500" spans="1:30" ht="15.75" customHeight="1" x14ac:dyDescent="0.6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</row>
    <row r="501" spans="1:30" ht="15.75" customHeight="1" x14ac:dyDescent="0.6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</row>
    <row r="502" spans="1:30" ht="15.75" customHeight="1" x14ac:dyDescent="0.6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</row>
    <row r="503" spans="1:30" ht="15.75" customHeight="1" x14ac:dyDescent="0.6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</row>
    <row r="504" spans="1:30" ht="15.75" customHeight="1" x14ac:dyDescent="0.6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</row>
    <row r="505" spans="1:30" ht="15.75" customHeight="1" x14ac:dyDescent="0.6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</row>
    <row r="506" spans="1:30" ht="15.75" customHeight="1" x14ac:dyDescent="0.6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</row>
    <row r="507" spans="1:30" ht="15.75" customHeight="1" x14ac:dyDescent="0.6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</row>
    <row r="508" spans="1:30" ht="15.75" customHeight="1" x14ac:dyDescent="0.6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</row>
    <row r="509" spans="1:30" ht="15.75" customHeight="1" x14ac:dyDescent="0.6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</row>
    <row r="510" spans="1:30" ht="15.75" customHeight="1" x14ac:dyDescent="0.6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</row>
    <row r="511" spans="1:30" ht="15.75" customHeight="1" x14ac:dyDescent="0.6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</row>
    <row r="512" spans="1:30" ht="15.75" customHeight="1" x14ac:dyDescent="0.6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</row>
    <row r="513" spans="1:30" ht="15.75" customHeight="1" x14ac:dyDescent="0.6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</row>
    <row r="514" spans="1:30" ht="15.75" customHeight="1" x14ac:dyDescent="0.6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</row>
    <row r="515" spans="1:30" ht="15.75" customHeight="1" x14ac:dyDescent="0.6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</row>
    <row r="516" spans="1:30" ht="15.75" customHeight="1" x14ac:dyDescent="0.6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</row>
    <row r="517" spans="1:30" ht="15.75" customHeight="1" x14ac:dyDescent="0.6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</row>
    <row r="518" spans="1:30" ht="15.75" customHeight="1" x14ac:dyDescent="0.6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</row>
    <row r="519" spans="1:30" ht="15.75" customHeight="1" x14ac:dyDescent="0.6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</row>
    <row r="520" spans="1:30" ht="15.75" customHeight="1" x14ac:dyDescent="0.6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</row>
    <row r="521" spans="1:30" ht="15.75" customHeight="1" x14ac:dyDescent="0.6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</row>
    <row r="522" spans="1:30" ht="15.75" customHeight="1" x14ac:dyDescent="0.6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</row>
    <row r="523" spans="1:30" ht="15.75" customHeight="1" x14ac:dyDescent="0.6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</row>
    <row r="524" spans="1:30" ht="15.75" customHeight="1" x14ac:dyDescent="0.6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</row>
    <row r="525" spans="1:30" ht="15.75" customHeight="1" x14ac:dyDescent="0.6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</row>
    <row r="526" spans="1:30" ht="15.75" customHeight="1" x14ac:dyDescent="0.6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</row>
    <row r="527" spans="1:30" ht="15.75" customHeight="1" x14ac:dyDescent="0.6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</row>
    <row r="528" spans="1:30" ht="15.75" customHeight="1" x14ac:dyDescent="0.6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</row>
    <row r="529" spans="1:30" ht="15.75" customHeight="1" x14ac:dyDescent="0.6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</row>
    <row r="530" spans="1:30" ht="15.75" customHeight="1" x14ac:dyDescent="0.6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</row>
    <row r="531" spans="1:30" ht="15.75" customHeight="1" x14ac:dyDescent="0.6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</row>
    <row r="532" spans="1:30" ht="15.75" customHeight="1" x14ac:dyDescent="0.6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</row>
    <row r="533" spans="1:30" ht="15.75" customHeight="1" x14ac:dyDescent="0.6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</row>
    <row r="534" spans="1:30" ht="15.75" customHeight="1" x14ac:dyDescent="0.6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</row>
    <row r="535" spans="1:30" ht="15.75" customHeight="1" x14ac:dyDescent="0.6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</row>
    <row r="536" spans="1:30" ht="15.75" customHeight="1" x14ac:dyDescent="0.6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</row>
    <row r="537" spans="1:30" ht="15.75" customHeight="1" x14ac:dyDescent="0.6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</row>
    <row r="538" spans="1:30" ht="15.75" customHeight="1" x14ac:dyDescent="0.6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</row>
    <row r="539" spans="1:30" ht="15.75" customHeight="1" x14ac:dyDescent="0.6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</row>
    <row r="540" spans="1:30" ht="15.75" customHeight="1" x14ac:dyDescent="0.6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</row>
    <row r="541" spans="1:30" ht="15.75" customHeight="1" x14ac:dyDescent="0.6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</row>
    <row r="542" spans="1:30" ht="15.75" customHeight="1" x14ac:dyDescent="0.6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</row>
    <row r="543" spans="1:30" ht="15.75" customHeight="1" x14ac:dyDescent="0.6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</row>
    <row r="544" spans="1:30" ht="15.75" customHeight="1" x14ac:dyDescent="0.6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</row>
    <row r="545" spans="1:30" ht="15.75" customHeight="1" x14ac:dyDescent="0.6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</row>
    <row r="546" spans="1:30" ht="15.75" customHeight="1" x14ac:dyDescent="0.6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</row>
    <row r="547" spans="1:30" ht="15.75" customHeight="1" x14ac:dyDescent="0.6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</row>
    <row r="548" spans="1:30" ht="15.75" customHeight="1" x14ac:dyDescent="0.6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</row>
    <row r="549" spans="1:30" ht="15.75" customHeight="1" x14ac:dyDescent="0.6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</row>
    <row r="550" spans="1:30" ht="15.75" customHeight="1" x14ac:dyDescent="0.6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</row>
    <row r="551" spans="1:30" ht="15.75" customHeight="1" x14ac:dyDescent="0.6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</row>
    <row r="552" spans="1:30" ht="15.75" customHeight="1" x14ac:dyDescent="0.6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</row>
    <row r="553" spans="1:30" ht="15.75" customHeight="1" x14ac:dyDescent="0.6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</row>
    <row r="554" spans="1:30" ht="15.75" customHeight="1" x14ac:dyDescent="0.6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</row>
    <row r="555" spans="1:30" ht="15.75" customHeight="1" x14ac:dyDescent="0.6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</row>
    <row r="556" spans="1:30" ht="15.75" customHeight="1" x14ac:dyDescent="0.6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</row>
    <row r="557" spans="1:30" ht="15.75" customHeight="1" x14ac:dyDescent="0.6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</row>
    <row r="558" spans="1:30" ht="15.75" customHeight="1" x14ac:dyDescent="0.6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</row>
    <row r="559" spans="1:30" ht="15.75" customHeight="1" x14ac:dyDescent="0.6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</row>
    <row r="560" spans="1:30" ht="15.75" customHeight="1" x14ac:dyDescent="0.6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</row>
    <row r="561" spans="1:30" ht="15.75" customHeight="1" x14ac:dyDescent="0.6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</row>
    <row r="562" spans="1:30" ht="15.75" customHeight="1" x14ac:dyDescent="0.6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</row>
    <row r="563" spans="1:30" ht="15.75" customHeight="1" x14ac:dyDescent="0.6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</row>
    <row r="564" spans="1:30" ht="15.75" customHeight="1" x14ac:dyDescent="0.6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</row>
    <row r="565" spans="1:30" ht="15.75" customHeight="1" x14ac:dyDescent="0.6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</row>
    <row r="566" spans="1:30" ht="15.75" customHeight="1" x14ac:dyDescent="0.6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</row>
    <row r="567" spans="1:30" ht="15.75" customHeight="1" x14ac:dyDescent="0.6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</row>
    <row r="568" spans="1:30" ht="15.75" customHeight="1" x14ac:dyDescent="0.6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</row>
    <row r="569" spans="1:30" ht="15.75" customHeight="1" x14ac:dyDescent="0.6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</row>
    <row r="570" spans="1:30" ht="15.75" customHeight="1" x14ac:dyDescent="0.6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</row>
    <row r="571" spans="1:30" ht="15.75" customHeight="1" x14ac:dyDescent="0.6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</row>
    <row r="572" spans="1:30" ht="15.75" customHeight="1" x14ac:dyDescent="0.6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</row>
    <row r="573" spans="1:30" ht="15.75" customHeight="1" x14ac:dyDescent="0.6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</row>
    <row r="574" spans="1:30" ht="15.75" customHeight="1" x14ac:dyDescent="0.6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</row>
    <row r="575" spans="1:30" ht="15.75" customHeight="1" x14ac:dyDescent="0.6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</row>
    <row r="576" spans="1:30" ht="15.75" customHeight="1" x14ac:dyDescent="0.6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</row>
    <row r="577" spans="1:30" ht="15.75" customHeight="1" x14ac:dyDescent="0.6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</row>
    <row r="578" spans="1:30" ht="15.75" customHeight="1" x14ac:dyDescent="0.6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</row>
    <row r="579" spans="1:30" ht="15.75" customHeight="1" x14ac:dyDescent="0.6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</row>
    <row r="580" spans="1:30" ht="15.75" customHeight="1" x14ac:dyDescent="0.6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</row>
    <row r="581" spans="1:30" ht="15.75" customHeight="1" x14ac:dyDescent="0.6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</row>
    <row r="582" spans="1:30" ht="15.75" customHeight="1" x14ac:dyDescent="0.6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</row>
    <row r="583" spans="1:30" ht="15.75" customHeight="1" x14ac:dyDescent="0.6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</row>
    <row r="584" spans="1:30" ht="15.75" customHeight="1" x14ac:dyDescent="0.6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</row>
    <row r="585" spans="1:30" ht="15.75" customHeight="1" x14ac:dyDescent="0.6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</row>
    <row r="586" spans="1:30" ht="15.75" customHeight="1" x14ac:dyDescent="0.6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</row>
    <row r="587" spans="1:30" ht="15.75" customHeight="1" x14ac:dyDescent="0.6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</row>
    <row r="588" spans="1:30" ht="15.75" customHeight="1" x14ac:dyDescent="0.6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</row>
    <row r="589" spans="1:30" ht="15.75" customHeight="1" x14ac:dyDescent="0.6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</row>
    <row r="590" spans="1:30" ht="15.75" customHeight="1" x14ac:dyDescent="0.6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</row>
    <row r="591" spans="1:30" ht="15.75" customHeight="1" x14ac:dyDescent="0.6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</row>
    <row r="592" spans="1:30" ht="15.75" customHeight="1" x14ac:dyDescent="0.6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</row>
    <row r="593" spans="1:30" ht="15.75" customHeight="1" x14ac:dyDescent="0.6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</row>
    <row r="594" spans="1:30" ht="15.75" customHeight="1" x14ac:dyDescent="0.6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</row>
    <row r="595" spans="1:30" ht="15.75" customHeight="1" x14ac:dyDescent="0.6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</row>
    <row r="596" spans="1:30" ht="15.75" customHeight="1" x14ac:dyDescent="0.6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</row>
    <row r="597" spans="1:30" ht="15.75" customHeight="1" x14ac:dyDescent="0.6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</row>
    <row r="598" spans="1:30" ht="15.75" customHeight="1" x14ac:dyDescent="0.6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</row>
    <row r="599" spans="1:30" ht="15.75" customHeight="1" x14ac:dyDescent="0.6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</row>
    <row r="600" spans="1:30" ht="15.75" customHeight="1" x14ac:dyDescent="0.6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</row>
    <row r="601" spans="1:30" ht="15.75" customHeight="1" x14ac:dyDescent="0.6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</row>
    <row r="602" spans="1:30" ht="15.75" customHeight="1" x14ac:dyDescent="0.6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</row>
    <row r="603" spans="1:30" ht="15.75" customHeight="1" x14ac:dyDescent="0.6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</row>
    <row r="604" spans="1:30" ht="15.75" customHeight="1" x14ac:dyDescent="0.6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</row>
    <row r="605" spans="1:30" ht="15.75" customHeight="1" x14ac:dyDescent="0.6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</row>
    <row r="606" spans="1:30" ht="15.75" customHeight="1" x14ac:dyDescent="0.6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</row>
    <row r="607" spans="1:30" ht="15.75" customHeight="1" x14ac:dyDescent="0.6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</row>
    <row r="608" spans="1:30" ht="15.75" customHeight="1" x14ac:dyDescent="0.6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</row>
    <row r="609" spans="1:30" ht="15.75" customHeight="1" x14ac:dyDescent="0.6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</row>
    <row r="610" spans="1:30" ht="15.75" customHeight="1" x14ac:dyDescent="0.6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</row>
    <row r="611" spans="1:30" ht="15.75" customHeight="1" x14ac:dyDescent="0.6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</row>
    <row r="612" spans="1:30" ht="15.75" customHeight="1" x14ac:dyDescent="0.6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</row>
    <row r="613" spans="1:30" ht="15.75" customHeight="1" x14ac:dyDescent="0.6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</row>
    <row r="614" spans="1:30" ht="15.75" customHeight="1" x14ac:dyDescent="0.6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</row>
    <row r="615" spans="1:30" ht="15.75" customHeight="1" x14ac:dyDescent="0.6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</row>
    <row r="616" spans="1:30" ht="15.75" customHeight="1" x14ac:dyDescent="0.6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</row>
    <row r="617" spans="1:30" ht="15.75" customHeight="1" x14ac:dyDescent="0.6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</row>
    <row r="618" spans="1:30" ht="15.75" customHeight="1" x14ac:dyDescent="0.6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</row>
    <row r="619" spans="1:30" ht="15.75" customHeight="1" x14ac:dyDescent="0.6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</row>
    <row r="620" spans="1:30" ht="15.75" customHeight="1" x14ac:dyDescent="0.6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</row>
    <row r="621" spans="1:30" ht="15.75" customHeight="1" x14ac:dyDescent="0.6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</row>
    <row r="622" spans="1:30" ht="15.75" customHeight="1" x14ac:dyDescent="0.6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</row>
    <row r="623" spans="1:30" ht="15.75" customHeight="1" x14ac:dyDescent="0.6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</row>
    <row r="624" spans="1:30" ht="15.75" customHeight="1" x14ac:dyDescent="0.6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</row>
    <row r="625" spans="1:30" ht="15.75" customHeight="1" x14ac:dyDescent="0.6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</row>
    <row r="626" spans="1:30" ht="15.75" customHeight="1" x14ac:dyDescent="0.6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</row>
    <row r="627" spans="1:30" ht="15.75" customHeight="1" x14ac:dyDescent="0.6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</row>
    <row r="628" spans="1:30" ht="15.75" customHeight="1" x14ac:dyDescent="0.6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</row>
    <row r="629" spans="1:30" ht="15.75" customHeight="1" x14ac:dyDescent="0.6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</row>
    <row r="630" spans="1:30" ht="15.75" customHeight="1" x14ac:dyDescent="0.6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</row>
    <row r="631" spans="1:30" ht="15.75" customHeight="1" x14ac:dyDescent="0.6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</row>
    <row r="632" spans="1:30" ht="15.75" customHeight="1" x14ac:dyDescent="0.6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</row>
    <row r="633" spans="1:30" ht="15.75" customHeight="1" x14ac:dyDescent="0.6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</row>
    <row r="634" spans="1:30" ht="15.75" customHeight="1" x14ac:dyDescent="0.6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</row>
    <row r="635" spans="1:30" ht="15.75" customHeight="1" x14ac:dyDescent="0.6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</row>
    <row r="636" spans="1:30" ht="15.75" customHeight="1" x14ac:dyDescent="0.6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</row>
    <row r="637" spans="1:30" ht="15.75" customHeight="1" x14ac:dyDescent="0.6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</row>
    <row r="638" spans="1:30" ht="15.75" customHeight="1" x14ac:dyDescent="0.6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</row>
    <row r="639" spans="1:30" ht="15.75" customHeight="1" x14ac:dyDescent="0.6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</row>
    <row r="640" spans="1:30" ht="15.75" customHeight="1" x14ac:dyDescent="0.6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</row>
    <row r="641" spans="1:30" ht="15.75" customHeight="1" x14ac:dyDescent="0.6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</row>
    <row r="642" spans="1:30" ht="15.75" customHeight="1" x14ac:dyDescent="0.6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</row>
    <row r="643" spans="1:30" ht="15.75" customHeight="1" x14ac:dyDescent="0.6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</row>
    <row r="644" spans="1:30" ht="15.75" customHeight="1" x14ac:dyDescent="0.6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</row>
    <row r="645" spans="1:30" ht="15.75" customHeight="1" x14ac:dyDescent="0.6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</row>
    <row r="646" spans="1:30" ht="15.75" customHeight="1" x14ac:dyDescent="0.6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</row>
    <row r="647" spans="1:30" ht="15.75" customHeight="1" x14ac:dyDescent="0.6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</row>
    <row r="648" spans="1:30" ht="15.75" customHeight="1" x14ac:dyDescent="0.6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</row>
    <row r="649" spans="1:30" ht="15.75" customHeight="1" x14ac:dyDescent="0.6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</row>
    <row r="650" spans="1:30" ht="15.75" customHeight="1" x14ac:dyDescent="0.6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</row>
    <row r="651" spans="1:30" ht="15.75" customHeight="1" x14ac:dyDescent="0.6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</row>
    <row r="652" spans="1:30" ht="15.75" customHeight="1" x14ac:dyDescent="0.6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</row>
    <row r="653" spans="1:30" ht="15.75" customHeight="1" x14ac:dyDescent="0.6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</row>
    <row r="654" spans="1:30" ht="15.75" customHeight="1" x14ac:dyDescent="0.6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</row>
    <row r="655" spans="1:30" ht="15.75" customHeight="1" x14ac:dyDescent="0.6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</row>
    <row r="656" spans="1:30" ht="15.75" customHeight="1" x14ac:dyDescent="0.6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</row>
    <row r="657" spans="1:30" ht="15.75" customHeight="1" x14ac:dyDescent="0.6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</row>
    <row r="658" spans="1:30" ht="15.75" customHeight="1" x14ac:dyDescent="0.6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</row>
    <row r="659" spans="1:30" ht="15.75" customHeight="1" x14ac:dyDescent="0.6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</row>
    <row r="660" spans="1:30" ht="15.75" customHeight="1" x14ac:dyDescent="0.6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</row>
    <row r="661" spans="1:30" ht="15.75" customHeight="1" x14ac:dyDescent="0.6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</row>
    <row r="662" spans="1:30" ht="15.75" customHeight="1" x14ac:dyDescent="0.6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</row>
    <row r="663" spans="1:30" ht="15.75" customHeight="1" x14ac:dyDescent="0.6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</row>
    <row r="664" spans="1:30" ht="15.75" customHeight="1" x14ac:dyDescent="0.6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</row>
    <row r="665" spans="1:30" ht="15.75" customHeight="1" x14ac:dyDescent="0.6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</row>
    <row r="666" spans="1:30" ht="15.75" customHeight="1" x14ac:dyDescent="0.6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</row>
    <row r="667" spans="1:30" ht="15.75" customHeight="1" x14ac:dyDescent="0.6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</row>
    <row r="668" spans="1:30" ht="15.75" customHeight="1" x14ac:dyDescent="0.6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</row>
    <row r="669" spans="1:30" ht="15.75" customHeight="1" x14ac:dyDescent="0.6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</row>
    <row r="670" spans="1:30" ht="15.75" customHeight="1" x14ac:dyDescent="0.6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</row>
    <row r="671" spans="1:30" ht="15.75" customHeight="1" x14ac:dyDescent="0.6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</row>
    <row r="672" spans="1:30" ht="15.75" customHeight="1" x14ac:dyDescent="0.6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</row>
    <row r="673" spans="1:30" ht="15.75" customHeight="1" x14ac:dyDescent="0.6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</row>
    <row r="674" spans="1:30" ht="15.75" customHeight="1" x14ac:dyDescent="0.6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</row>
    <row r="675" spans="1:30" ht="15.75" customHeight="1" x14ac:dyDescent="0.6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</row>
    <row r="676" spans="1:30" ht="15.75" customHeight="1" x14ac:dyDescent="0.6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</row>
    <row r="677" spans="1:30" ht="15.75" customHeight="1" x14ac:dyDescent="0.6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</row>
    <row r="678" spans="1:30" ht="15.75" customHeight="1" x14ac:dyDescent="0.6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</row>
    <row r="679" spans="1:30" ht="15.75" customHeight="1" x14ac:dyDescent="0.6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</row>
    <row r="680" spans="1:30" ht="15.75" customHeight="1" x14ac:dyDescent="0.6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</row>
    <row r="681" spans="1:30" ht="15.75" customHeight="1" x14ac:dyDescent="0.6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</row>
    <row r="682" spans="1:30" ht="15.75" customHeight="1" x14ac:dyDescent="0.6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</row>
    <row r="683" spans="1:30" ht="15.75" customHeight="1" x14ac:dyDescent="0.6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</row>
    <row r="684" spans="1:30" ht="15.75" customHeight="1" x14ac:dyDescent="0.6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</row>
    <row r="685" spans="1:30" ht="15.75" customHeight="1" x14ac:dyDescent="0.6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</row>
    <row r="686" spans="1:30" ht="15.75" customHeight="1" x14ac:dyDescent="0.6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</row>
    <row r="687" spans="1:30" ht="15.75" customHeight="1" x14ac:dyDescent="0.6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</row>
    <row r="688" spans="1:30" ht="15.75" customHeight="1" x14ac:dyDescent="0.6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</row>
    <row r="689" spans="1:30" ht="15.75" customHeight="1" x14ac:dyDescent="0.6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</row>
    <row r="690" spans="1:30" ht="15.75" customHeight="1" x14ac:dyDescent="0.6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</row>
    <row r="691" spans="1:30" ht="15.75" customHeight="1" x14ac:dyDescent="0.6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</row>
    <row r="692" spans="1:30" ht="15.75" customHeight="1" x14ac:dyDescent="0.6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</row>
    <row r="693" spans="1:30" ht="15.75" customHeight="1" x14ac:dyDescent="0.6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</row>
    <row r="694" spans="1:30" ht="15.75" customHeight="1" x14ac:dyDescent="0.6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</row>
    <row r="695" spans="1:30" ht="15.75" customHeight="1" x14ac:dyDescent="0.6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</row>
    <row r="696" spans="1:30" ht="15.75" customHeight="1" x14ac:dyDescent="0.6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</row>
    <row r="697" spans="1:30" ht="15.75" customHeight="1" x14ac:dyDescent="0.6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</row>
    <row r="698" spans="1:30" ht="15.75" customHeight="1" x14ac:dyDescent="0.6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</row>
    <row r="699" spans="1:30" ht="15.75" customHeight="1" x14ac:dyDescent="0.6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</row>
    <row r="700" spans="1:30" ht="15.75" customHeight="1" x14ac:dyDescent="0.6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</row>
    <row r="701" spans="1:30" ht="15.75" customHeight="1" x14ac:dyDescent="0.6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</row>
    <row r="702" spans="1:30" ht="15.75" customHeight="1" x14ac:dyDescent="0.6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</row>
    <row r="703" spans="1:30" ht="15.75" customHeight="1" x14ac:dyDescent="0.6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</row>
    <row r="704" spans="1:30" ht="15.75" customHeight="1" x14ac:dyDescent="0.6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</row>
    <row r="705" spans="1:30" ht="15.75" customHeight="1" x14ac:dyDescent="0.6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</row>
    <row r="706" spans="1:30" ht="15.75" customHeight="1" x14ac:dyDescent="0.6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</row>
    <row r="707" spans="1:30" ht="15.75" customHeight="1" x14ac:dyDescent="0.6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</row>
    <row r="708" spans="1:30" ht="15.75" customHeight="1" x14ac:dyDescent="0.6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</row>
    <row r="709" spans="1:30" ht="15.75" customHeight="1" x14ac:dyDescent="0.6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</row>
    <row r="710" spans="1:30" ht="15.75" customHeight="1" x14ac:dyDescent="0.6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</row>
    <row r="711" spans="1:30" ht="15.75" customHeight="1" x14ac:dyDescent="0.6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</row>
    <row r="712" spans="1:30" ht="15.75" customHeight="1" x14ac:dyDescent="0.6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</row>
    <row r="713" spans="1:30" ht="15.75" customHeight="1" x14ac:dyDescent="0.6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</row>
    <row r="714" spans="1:30" ht="15.75" customHeight="1" x14ac:dyDescent="0.6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</row>
    <row r="715" spans="1:30" ht="15.75" customHeight="1" x14ac:dyDescent="0.6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</row>
    <row r="716" spans="1:30" ht="15.75" customHeight="1" x14ac:dyDescent="0.6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</row>
    <row r="717" spans="1:30" ht="15.75" customHeight="1" x14ac:dyDescent="0.6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</row>
    <row r="718" spans="1:30" ht="15.75" customHeight="1" x14ac:dyDescent="0.6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</row>
    <row r="719" spans="1:30" ht="15.75" customHeight="1" x14ac:dyDescent="0.6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</row>
    <row r="720" spans="1:30" ht="15.75" customHeight="1" x14ac:dyDescent="0.6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</row>
    <row r="721" spans="1:30" ht="15.75" customHeight="1" x14ac:dyDescent="0.6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</row>
    <row r="722" spans="1:30" ht="15.75" customHeight="1" x14ac:dyDescent="0.6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</row>
    <row r="723" spans="1:30" ht="15.75" customHeight="1" x14ac:dyDescent="0.6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</row>
    <row r="724" spans="1:30" ht="15.75" customHeight="1" x14ac:dyDescent="0.6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</row>
    <row r="725" spans="1:30" ht="15.75" customHeight="1" x14ac:dyDescent="0.6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</row>
    <row r="726" spans="1:30" ht="15.75" customHeight="1" x14ac:dyDescent="0.6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</row>
    <row r="727" spans="1:30" ht="15.75" customHeight="1" x14ac:dyDescent="0.6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</row>
    <row r="728" spans="1:30" ht="15.75" customHeight="1" x14ac:dyDescent="0.6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</row>
    <row r="729" spans="1:30" ht="15.75" customHeight="1" x14ac:dyDescent="0.6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</row>
    <row r="730" spans="1:30" ht="15.75" customHeight="1" x14ac:dyDescent="0.6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</row>
    <row r="731" spans="1:30" ht="15.75" customHeight="1" x14ac:dyDescent="0.6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</row>
    <row r="732" spans="1:30" ht="15.75" customHeight="1" x14ac:dyDescent="0.6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</row>
    <row r="733" spans="1:30" ht="15.75" customHeight="1" x14ac:dyDescent="0.6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</row>
    <row r="734" spans="1:30" ht="15.75" customHeight="1" x14ac:dyDescent="0.6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</row>
    <row r="735" spans="1:30" ht="15.75" customHeight="1" x14ac:dyDescent="0.6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</row>
    <row r="736" spans="1:30" ht="15.75" customHeight="1" x14ac:dyDescent="0.6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</row>
    <row r="737" spans="1:30" ht="15.75" customHeight="1" x14ac:dyDescent="0.6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</row>
    <row r="738" spans="1:30" ht="15.75" customHeight="1" x14ac:dyDescent="0.6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</row>
    <row r="739" spans="1:30" ht="15.75" customHeight="1" x14ac:dyDescent="0.6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</row>
    <row r="740" spans="1:30" ht="15.75" customHeight="1" x14ac:dyDescent="0.6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</row>
    <row r="741" spans="1:30" ht="15.75" customHeight="1" x14ac:dyDescent="0.6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</row>
    <row r="742" spans="1:30" ht="15.75" customHeight="1" x14ac:dyDescent="0.6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</row>
    <row r="743" spans="1:30" ht="15.75" customHeight="1" x14ac:dyDescent="0.6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</row>
    <row r="744" spans="1:30" ht="15.75" customHeight="1" x14ac:dyDescent="0.6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</row>
    <row r="745" spans="1:30" ht="15.75" customHeight="1" x14ac:dyDescent="0.6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</row>
    <row r="746" spans="1:30" ht="15.75" customHeight="1" x14ac:dyDescent="0.6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</row>
    <row r="747" spans="1:30" ht="15.75" customHeight="1" x14ac:dyDescent="0.6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</row>
    <row r="748" spans="1:30" ht="15.75" customHeight="1" x14ac:dyDescent="0.6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</row>
    <row r="749" spans="1:30" ht="15.75" customHeight="1" x14ac:dyDescent="0.6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</row>
    <row r="750" spans="1:30" ht="15.75" customHeight="1" x14ac:dyDescent="0.6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</row>
    <row r="751" spans="1:30" ht="15.75" customHeight="1" x14ac:dyDescent="0.6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</row>
    <row r="752" spans="1:30" ht="15.75" customHeight="1" x14ac:dyDescent="0.6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</row>
    <row r="753" spans="1:30" ht="15.75" customHeight="1" x14ac:dyDescent="0.6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</row>
    <row r="754" spans="1:30" ht="15.75" customHeight="1" x14ac:dyDescent="0.6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</row>
    <row r="755" spans="1:30" ht="15.75" customHeight="1" x14ac:dyDescent="0.6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</row>
    <row r="756" spans="1:30" ht="15.75" customHeight="1" x14ac:dyDescent="0.6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</row>
    <row r="757" spans="1:30" ht="15.75" customHeight="1" x14ac:dyDescent="0.6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</row>
    <row r="758" spans="1:30" ht="15.75" customHeight="1" x14ac:dyDescent="0.6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</row>
    <row r="759" spans="1:30" ht="15.75" customHeight="1" x14ac:dyDescent="0.6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</row>
    <row r="760" spans="1:30" ht="15.75" customHeight="1" x14ac:dyDescent="0.6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</row>
    <row r="761" spans="1:30" ht="15.75" customHeight="1" x14ac:dyDescent="0.6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</row>
    <row r="762" spans="1:30" ht="15.75" customHeight="1" x14ac:dyDescent="0.6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</row>
    <row r="763" spans="1:30" ht="15.75" customHeight="1" x14ac:dyDescent="0.6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</row>
    <row r="764" spans="1:30" ht="15.75" customHeight="1" x14ac:dyDescent="0.6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</row>
    <row r="765" spans="1:30" ht="15.75" customHeight="1" x14ac:dyDescent="0.6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</row>
    <row r="766" spans="1:30" ht="15.75" customHeight="1" x14ac:dyDescent="0.6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</row>
    <row r="767" spans="1:30" ht="15.75" customHeight="1" x14ac:dyDescent="0.6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</row>
    <row r="768" spans="1:30" ht="15.75" customHeight="1" x14ac:dyDescent="0.6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</row>
    <row r="769" spans="1:30" ht="15.75" customHeight="1" x14ac:dyDescent="0.6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</row>
    <row r="770" spans="1:30" ht="15.75" customHeight="1" x14ac:dyDescent="0.6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</row>
    <row r="771" spans="1:30" ht="15.75" customHeight="1" x14ac:dyDescent="0.6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</row>
    <row r="772" spans="1:30" ht="15.75" customHeight="1" x14ac:dyDescent="0.6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</row>
    <row r="773" spans="1:30" ht="15.75" customHeight="1" x14ac:dyDescent="0.6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</row>
    <row r="774" spans="1:30" ht="15.75" customHeight="1" x14ac:dyDescent="0.6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</row>
    <row r="775" spans="1:30" ht="15.75" customHeight="1" x14ac:dyDescent="0.6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</row>
    <row r="776" spans="1:30" ht="15.75" customHeight="1" x14ac:dyDescent="0.6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</row>
    <row r="777" spans="1:30" ht="15.75" customHeight="1" x14ac:dyDescent="0.6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</row>
    <row r="778" spans="1:30" ht="15.75" customHeight="1" x14ac:dyDescent="0.6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</row>
    <row r="779" spans="1:30" ht="15.75" customHeight="1" x14ac:dyDescent="0.6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</row>
    <row r="780" spans="1:30" ht="15.75" customHeight="1" x14ac:dyDescent="0.6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</row>
    <row r="781" spans="1:30" ht="15.75" customHeight="1" x14ac:dyDescent="0.6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</row>
    <row r="782" spans="1:30" ht="15.75" customHeight="1" x14ac:dyDescent="0.6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</row>
    <row r="783" spans="1:30" ht="15.75" customHeight="1" x14ac:dyDescent="0.6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</row>
    <row r="784" spans="1:30" ht="15.75" customHeight="1" x14ac:dyDescent="0.6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</row>
    <row r="785" spans="1:30" ht="15.75" customHeight="1" x14ac:dyDescent="0.6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</row>
    <row r="786" spans="1:30" ht="15.75" customHeight="1" x14ac:dyDescent="0.6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</row>
    <row r="787" spans="1:30" ht="15.75" customHeight="1" x14ac:dyDescent="0.6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</row>
    <row r="788" spans="1:30" ht="15.75" customHeight="1" x14ac:dyDescent="0.6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</row>
    <row r="789" spans="1:30" ht="15.75" customHeight="1" x14ac:dyDescent="0.6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</row>
    <row r="790" spans="1:30" ht="15.75" customHeight="1" x14ac:dyDescent="0.6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</row>
    <row r="791" spans="1:30" ht="15.75" customHeight="1" x14ac:dyDescent="0.6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</row>
    <row r="792" spans="1:30" ht="15.75" customHeight="1" x14ac:dyDescent="0.6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</row>
    <row r="793" spans="1:30" ht="15.75" customHeight="1" x14ac:dyDescent="0.6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</row>
    <row r="794" spans="1:30" ht="15.75" customHeight="1" x14ac:dyDescent="0.6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</row>
    <row r="795" spans="1:30" ht="15.75" customHeight="1" x14ac:dyDescent="0.6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</row>
    <row r="796" spans="1:30" ht="15.75" customHeight="1" x14ac:dyDescent="0.6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</row>
    <row r="797" spans="1:30" ht="15.75" customHeight="1" x14ac:dyDescent="0.6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</row>
    <row r="798" spans="1:30" ht="15.75" customHeight="1" x14ac:dyDescent="0.6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</row>
    <row r="799" spans="1:30" ht="15.75" customHeight="1" x14ac:dyDescent="0.6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</row>
    <row r="800" spans="1:30" ht="15.75" customHeight="1" x14ac:dyDescent="0.6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</row>
    <row r="801" spans="1:30" ht="15.75" customHeight="1" x14ac:dyDescent="0.6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</row>
    <row r="802" spans="1:30" ht="15.75" customHeight="1" x14ac:dyDescent="0.6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</row>
    <row r="803" spans="1:30" ht="15.75" customHeight="1" x14ac:dyDescent="0.6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</row>
    <row r="804" spans="1:30" ht="15.75" customHeight="1" x14ac:dyDescent="0.6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</row>
    <row r="805" spans="1:30" ht="15.75" customHeight="1" x14ac:dyDescent="0.6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</row>
    <row r="806" spans="1:30" ht="15.75" customHeight="1" x14ac:dyDescent="0.6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</row>
    <row r="807" spans="1:30" ht="15.75" customHeight="1" x14ac:dyDescent="0.6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</row>
    <row r="808" spans="1:30" ht="15.75" customHeight="1" x14ac:dyDescent="0.6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</row>
    <row r="809" spans="1:30" ht="15.75" customHeight="1" x14ac:dyDescent="0.6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</row>
    <row r="810" spans="1:30" ht="15.75" customHeight="1" x14ac:dyDescent="0.6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</row>
    <row r="811" spans="1:30" ht="15.75" customHeight="1" x14ac:dyDescent="0.6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</row>
    <row r="812" spans="1:30" ht="15.75" customHeight="1" x14ac:dyDescent="0.6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</row>
    <row r="813" spans="1:30" ht="15.75" customHeight="1" x14ac:dyDescent="0.6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</row>
    <row r="814" spans="1:30" ht="15.75" customHeight="1" x14ac:dyDescent="0.6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</row>
    <row r="815" spans="1:30" ht="15.75" customHeight="1" x14ac:dyDescent="0.6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</row>
    <row r="816" spans="1:30" ht="15.75" customHeight="1" x14ac:dyDescent="0.6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</row>
    <row r="817" spans="1:30" ht="15.75" customHeight="1" x14ac:dyDescent="0.6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</row>
    <row r="818" spans="1:30" ht="15.75" customHeight="1" x14ac:dyDescent="0.6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</row>
    <row r="819" spans="1:30" ht="15.75" customHeight="1" x14ac:dyDescent="0.6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</row>
    <row r="820" spans="1:30" ht="15.75" customHeight="1" x14ac:dyDescent="0.6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</row>
    <row r="821" spans="1:30" ht="15.75" customHeight="1" x14ac:dyDescent="0.6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</row>
    <row r="822" spans="1:30" ht="15.75" customHeight="1" x14ac:dyDescent="0.6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</row>
    <row r="823" spans="1:30" ht="15.75" customHeight="1" x14ac:dyDescent="0.6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</row>
    <row r="824" spans="1:30" ht="15.75" customHeight="1" x14ac:dyDescent="0.6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</row>
    <row r="825" spans="1:30" ht="15.75" customHeight="1" x14ac:dyDescent="0.6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</row>
    <row r="826" spans="1:30" ht="15.75" customHeight="1" x14ac:dyDescent="0.6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</row>
    <row r="827" spans="1:30" ht="15.75" customHeight="1" x14ac:dyDescent="0.6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</row>
    <row r="828" spans="1:30" ht="15.75" customHeight="1" x14ac:dyDescent="0.6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</row>
    <row r="829" spans="1:30" ht="15.75" customHeight="1" x14ac:dyDescent="0.6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</row>
    <row r="830" spans="1:30" ht="15.75" customHeight="1" x14ac:dyDescent="0.6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</row>
    <row r="831" spans="1:30" ht="15.75" customHeight="1" x14ac:dyDescent="0.6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</row>
    <row r="832" spans="1:30" ht="15.75" customHeight="1" x14ac:dyDescent="0.6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</row>
    <row r="833" spans="1:30" ht="15.75" customHeight="1" x14ac:dyDescent="0.6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</row>
    <row r="834" spans="1:30" ht="15.75" customHeight="1" x14ac:dyDescent="0.6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</row>
    <row r="835" spans="1:30" ht="15.75" customHeight="1" x14ac:dyDescent="0.6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</row>
    <row r="836" spans="1:30" ht="15.75" customHeight="1" x14ac:dyDescent="0.6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</row>
    <row r="837" spans="1:30" ht="15.75" customHeight="1" x14ac:dyDescent="0.6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</row>
    <row r="838" spans="1:30" ht="15.75" customHeight="1" x14ac:dyDescent="0.6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</row>
    <row r="839" spans="1:30" ht="15.75" customHeight="1" x14ac:dyDescent="0.6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</row>
    <row r="840" spans="1:30" ht="15.75" customHeight="1" x14ac:dyDescent="0.6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</row>
    <row r="841" spans="1:30" ht="15.75" customHeight="1" x14ac:dyDescent="0.6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</row>
    <row r="842" spans="1:30" ht="15.75" customHeight="1" x14ac:dyDescent="0.6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</row>
    <row r="843" spans="1:30" ht="15.75" customHeight="1" x14ac:dyDescent="0.6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</row>
    <row r="844" spans="1:30" ht="15.75" customHeight="1" x14ac:dyDescent="0.6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</row>
    <row r="845" spans="1:30" ht="15.75" customHeight="1" x14ac:dyDescent="0.6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</row>
    <row r="846" spans="1:30" ht="15.75" customHeight="1" x14ac:dyDescent="0.6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</row>
    <row r="847" spans="1:30" ht="15.75" customHeight="1" x14ac:dyDescent="0.6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</row>
    <row r="848" spans="1:30" ht="15.75" customHeight="1" x14ac:dyDescent="0.6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</row>
    <row r="849" spans="1:30" ht="15.75" customHeight="1" x14ac:dyDescent="0.6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</row>
    <row r="850" spans="1:30" ht="15.75" customHeight="1" x14ac:dyDescent="0.6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</row>
    <row r="851" spans="1:30" ht="15.75" customHeight="1" x14ac:dyDescent="0.6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</row>
    <row r="852" spans="1:30" ht="15.75" customHeight="1" x14ac:dyDescent="0.6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</row>
    <row r="853" spans="1:30" ht="15.75" customHeight="1" x14ac:dyDescent="0.6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</row>
    <row r="854" spans="1:30" ht="15.75" customHeight="1" x14ac:dyDescent="0.6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</row>
    <row r="855" spans="1:30" ht="15.75" customHeight="1" x14ac:dyDescent="0.6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</row>
    <row r="856" spans="1:30" ht="15.75" customHeight="1" x14ac:dyDescent="0.6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</row>
    <row r="857" spans="1:30" ht="15.75" customHeight="1" x14ac:dyDescent="0.6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</row>
    <row r="858" spans="1:30" ht="15.75" customHeight="1" x14ac:dyDescent="0.6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</row>
    <row r="859" spans="1:30" ht="15.75" customHeight="1" x14ac:dyDescent="0.6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</row>
    <row r="860" spans="1:30" ht="15.75" customHeight="1" x14ac:dyDescent="0.6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</row>
    <row r="861" spans="1:30" ht="15.75" customHeight="1" x14ac:dyDescent="0.6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</row>
    <row r="862" spans="1:30" ht="15.75" customHeight="1" x14ac:dyDescent="0.6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</row>
    <row r="863" spans="1:30" ht="15.75" customHeight="1" x14ac:dyDescent="0.6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</row>
    <row r="864" spans="1:30" ht="15.75" customHeight="1" x14ac:dyDescent="0.6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</row>
    <row r="865" spans="1:30" ht="15.75" customHeight="1" x14ac:dyDescent="0.6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</row>
    <row r="866" spans="1:30" ht="15.75" customHeight="1" x14ac:dyDescent="0.6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</row>
    <row r="867" spans="1:30" ht="15.75" customHeight="1" x14ac:dyDescent="0.6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</row>
    <row r="868" spans="1:30" ht="15.75" customHeight="1" x14ac:dyDescent="0.6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</row>
    <row r="869" spans="1:30" ht="15.75" customHeight="1" x14ac:dyDescent="0.6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</row>
    <row r="870" spans="1:30" ht="15.75" customHeight="1" x14ac:dyDescent="0.6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</row>
    <row r="871" spans="1:30" ht="15.75" customHeight="1" x14ac:dyDescent="0.6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</row>
    <row r="872" spans="1:30" ht="15.75" customHeight="1" x14ac:dyDescent="0.6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</row>
    <row r="873" spans="1:30" ht="15.75" customHeight="1" x14ac:dyDescent="0.6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</row>
    <row r="874" spans="1:30" ht="15.75" customHeight="1" x14ac:dyDescent="0.6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</row>
    <row r="875" spans="1:30" ht="15.75" customHeight="1" x14ac:dyDescent="0.6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</row>
    <row r="876" spans="1:30" ht="15.75" customHeight="1" x14ac:dyDescent="0.6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</row>
    <row r="877" spans="1:30" ht="15.75" customHeight="1" x14ac:dyDescent="0.6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</row>
    <row r="878" spans="1:30" ht="15.75" customHeight="1" x14ac:dyDescent="0.6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</row>
    <row r="879" spans="1:30" ht="15.75" customHeight="1" x14ac:dyDescent="0.6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</row>
    <row r="880" spans="1:30" ht="15.75" customHeight="1" x14ac:dyDescent="0.6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</row>
    <row r="881" spans="1:30" ht="15.75" customHeight="1" x14ac:dyDescent="0.6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</row>
    <row r="882" spans="1:30" ht="15.75" customHeight="1" x14ac:dyDescent="0.6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</row>
    <row r="883" spans="1:30" ht="15.75" customHeight="1" x14ac:dyDescent="0.6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</row>
    <row r="884" spans="1:30" ht="15.75" customHeight="1" x14ac:dyDescent="0.6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</row>
    <row r="885" spans="1:30" ht="15.75" customHeight="1" x14ac:dyDescent="0.6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</row>
    <row r="886" spans="1:30" ht="15.75" customHeight="1" x14ac:dyDescent="0.6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</row>
    <row r="887" spans="1:30" ht="15.75" customHeight="1" x14ac:dyDescent="0.6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</row>
    <row r="888" spans="1:30" ht="15.75" customHeight="1" x14ac:dyDescent="0.6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</row>
    <row r="889" spans="1:30" ht="15.75" customHeight="1" x14ac:dyDescent="0.6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</row>
    <row r="890" spans="1:30" ht="15.75" customHeight="1" x14ac:dyDescent="0.6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</row>
    <row r="891" spans="1:30" ht="15.75" customHeight="1" x14ac:dyDescent="0.6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</row>
    <row r="892" spans="1:30" ht="15.75" customHeight="1" x14ac:dyDescent="0.6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</row>
    <row r="893" spans="1:30" ht="15.75" customHeight="1" x14ac:dyDescent="0.6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</row>
    <row r="894" spans="1:30" ht="15.75" customHeight="1" x14ac:dyDescent="0.6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</row>
    <row r="895" spans="1:30" ht="15.75" customHeight="1" x14ac:dyDescent="0.6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</row>
    <row r="896" spans="1:30" ht="15.75" customHeight="1" x14ac:dyDescent="0.6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</row>
    <row r="897" spans="1:30" ht="15.75" customHeight="1" x14ac:dyDescent="0.6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</row>
    <row r="898" spans="1:30" ht="15.75" customHeight="1" x14ac:dyDescent="0.6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</row>
    <row r="899" spans="1:30" ht="15.75" customHeight="1" x14ac:dyDescent="0.6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</row>
    <row r="900" spans="1:30" ht="15.75" customHeight="1" x14ac:dyDescent="0.6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</row>
    <row r="901" spans="1:30" ht="15.75" customHeight="1" x14ac:dyDescent="0.6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</row>
    <row r="902" spans="1:30" ht="15.75" customHeight="1" x14ac:dyDescent="0.6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</row>
    <row r="903" spans="1:30" ht="15.75" customHeight="1" x14ac:dyDescent="0.6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</row>
    <row r="904" spans="1:30" ht="15.75" customHeight="1" x14ac:dyDescent="0.6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</row>
    <row r="905" spans="1:30" ht="15.75" customHeight="1" x14ac:dyDescent="0.6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</row>
    <row r="906" spans="1:30" ht="15.75" customHeight="1" x14ac:dyDescent="0.6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</row>
    <row r="907" spans="1:30" ht="15.75" customHeight="1" x14ac:dyDescent="0.6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</row>
    <row r="908" spans="1:30" ht="15.75" customHeight="1" x14ac:dyDescent="0.6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</row>
    <row r="909" spans="1:30" ht="15.75" customHeight="1" x14ac:dyDescent="0.6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</row>
    <row r="910" spans="1:30" ht="15.75" customHeight="1" x14ac:dyDescent="0.6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</row>
    <row r="911" spans="1:30" ht="15.75" customHeight="1" x14ac:dyDescent="0.6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</row>
    <row r="912" spans="1:30" ht="15.75" customHeight="1" x14ac:dyDescent="0.6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</row>
    <row r="913" spans="1:30" ht="15.75" customHeight="1" x14ac:dyDescent="0.6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</row>
    <row r="914" spans="1:30" ht="15.75" customHeight="1" x14ac:dyDescent="0.6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</row>
    <row r="915" spans="1:30" ht="15.75" customHeight="1" x14ac:dyDescent="0.6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</row>
    <row r="916" spans="1:30" ht="15.75" customHeight="1" x14ac:dyDescent="0.6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</row>
    <row r="917" spans="1:30" ht="15.75" customHeight="1" x14ac:dyDescent="0.6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</row>
    <row r="918" spans="1:30" ht="15.75" customHeight="1" x14ac:dyDescent="0.6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</row>
    <row r="919" spans="1:30" ht="15.75" customHeight="1" x14ac:dyDescent="0.6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</row>
    <row r="920" spans="1:30" ht="15.75" customHeight="1" x14ac:dyDescent="0.6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</row>
    <row r="921" spans="1:30" ht="15.75" customHeight="1" x14ac:dyDescent="0.6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</row>
    <row r="922" spans="1:30" ht="15.75" customHeight="1" x14ac:dyDescent="0.6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</row>
    <row r="923" spans="1:30" ht="15.75" customHeight="1" x14ac:dyDescent="0.6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</row>
    <row r="924" spans="1:30" ht="15.75" customHeight="1" x14ac:dyDescent="0.6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</row>
    <row r="925" spans="1:30" ht="15.75" customHeight="1" x14ac:dyDescent="0.6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</row>
    <row r="926" spans="1:30" ht="15.75" customHeight="1" x14ac:dyDescent="0.6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</row>
    <row r="927" spans="1:30" ht="15.75" customHeight="1" x14ac:dyDescent="0.6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</row>
    <row r="928" spans="1:30" ht="15.75" customHeight="1" x14ac:dyDescent="0.6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</row>
    <row r="929" spans="1:30" ht="15.75" customHeight="1" x14ac:dyDescent="0.6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</row>
    <row r="930" spans="1:30" ht="15.75" customHeight="1" x14ac:dyDescent="0.6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</row>
    <row r="931" spans="1:30" ht="15.75" customHeight="1" x14ac:dyDescent="0.6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</row>
    <row r="932" spans="1:30" ht="15.75" customHeight="1" x14ac:dyDescent="0.6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</row>
    <row r="933" spans="1:30" ht="15.75" customHeight="1" x14ac:dyDescent="0.6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</row>
    <row r="934" spans="1:30" ht="15.75" customHeight="1" x14ac:dyDescent="0.6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</row>
    <row r="935" spans="1:30" ht="15.75" customHeight="1" x14ac:dyDescent="0.6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</row>
    <row r="936" spans="1:30" ht="15.75" customHeight="1" x14ac:dyDescent="0.6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</row>
    <row r="937" spans="1:30" ht="15.75" customHeight="1" x14ac:dyDescent="0.6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</row>
    <row r="938" spans="1:30" ht="15.75" customHeight="1" x14ac:dyDescent="0.6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</row>
    <row r="939" spans="1:30" ht="15.75" customHeight="1" x14ac:dyDescent="0.6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</row>
    <row r="940" spans="1:30" ht="15.75" customHeight="1" x14ac:dyDescent="0.6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</row>
    <row r="941" spans="1:30" ht="15.75" customHeight="1" x14ac:dyDescent="0.6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</row>
    <row r="942" spans="1:30" ht="15.75" customHeight="1" x14ac:dyDescent="0.6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</row>
    <row r="943" spans="1:30" ht="15.75" customHeight="1" x14ac:dyDescent="0.6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</row>
    <row r="944" spans="1:30" ht="15.75" customHeight="1" x14ac:dyDescent="0.6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</row>
    <row r="945" spans="1:30" ht="15.75" customHeight="1" x14ac:dyDescent="0.6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</row>
    <row r="946" spans="1:30" ht="15.75" customHeight="1" x14ac:dyDescent="0.6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</row>
    <row r="947" spans="1:30" ht="15.75" customHeight="1" x14ac:dyDescent="0.6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</row>
    <row r="948" spans="1:30" ht="15.75" customHeight="1" x14ac:dyDescent="0.6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</row>
    <row r="949" spans="1:30" ht="15.75" customHeight="1" x14ac:dyDescent="0.6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</row>
    <row r="950" spans="1:30" ht="15.75" customHeight="1" x14ac:dyDescent="0.6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</row>
    <row r="951" spans="1:30" ht="15.75" customHeight="1" x14ac:dyDescent="0.6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</row>
    <row r="952" spans="1:30" ht="15.75" customHeight="1" x14ac:dyDescent="0.6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</row>
    <row r="953" spans="1:30" ht="15.75" customHeight="1" x14ac:dyDescent="0.6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</row>
    <row r="954" spans="1:30" ht="15.75" customHeight="1" x14ac:dyDescent="0.6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</row>
    <row r="955" spans="1:30" ht="15.75" customHeight="1" x14ac:dyDescent="0.6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</row>
    <row r="956" spans="1:30" ht="15.75" customHeight="1" x14ac:dyDescent="0.6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</row>
    <row r="957" spans="1:30" ht="15.75" customHeight="1" x14ac:dyDescent="0.6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</row>
    <row r="958" spans="1:30" ht="15.75" customHeight="1" x14ac:dyDescent="0.6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</row>
    <row r="959" spans="1:30" ht="15.75" customHeight="1" x14ac:dyDescent="0.6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</row>
    <row r="960" spans="1:30" ht="15.75" customHeight="1" x14ac:dyDescent="0.6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</row>
    <row r="961" spans="1:30" ht="15.75" customHeight="1" x14ac:dyDescent="0.6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</row>
    <row r="962" spans="1:30" ht="15.75" customHeight="1" x14ac:dyDescent="0.6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</row>
    <row r="963" spans="1:30" ht="15.75" customHeight="1" x14ac:dyDescent="0.6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</row>
    <row r="964" spans="1:30" ht="15.75" customHeight="1" x14ac:dyDescent="0.6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</row>
    <row r="965" spans="1:30" ht="15.75" customHeight="1" x14ac:dyDescent="0.6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</row>
    <row r="966" spans="1:30" ht="15.75" customHeight="1" x14ac:dyDescent="0.6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</row>
    <row r="967" spans="1:30" ht="15.75" customHeight="1" x14ac:dyDescent="0.6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</row>
    <row r="968" spans="1:30" ht="15.75" customHeight="1" x14ac:dyDescent="0.6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</row>
    <row r="969" spans="1:30" ht="15.75" customHeight="1" x14ac:dyDescent="0.6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</row>
    <row r="970" spans="1:30" ht="15.75" customHeight="1" x14ac:dyDescent="0.6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</row>
    <row r="971" spans="1:30" ht="15.75" customHeight="1" x14ac:dyDescent="0.6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</row>
    <row r="972" spans="1:30" ht="15.75" customHeight="1" x14ac:dyDescent="0.6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</row>
    <row r="973" spans="1:30" ht="15.75" customHeight="1" x14ac:dyDescent="0.6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</row>
    <row r="974" spans="1:30" ht="15.75" customHeight="1" x14ac:dyDescent="0.6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</row>
    <row r="975" spans="1:30" ht="15.75" customHeight="1" x14ac:dyDescent="0.6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</row>
    <row r="976" spans="1:30" ht="15.75" customHeight="1" x14ac:dyDescent="0.6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</row>
    <row r="977" spans="1:30" ht="15.75" customHeight="1" x14ac:dyDescent="0.6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</row>
    <row r="978" spans="1:30" ht="15.75" customHeight="1" x14ac:dyDescent="0.6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</row>
    <row r="979" spans="1:30" ht="15.75" customHeight="1" x14ac:dyDescent="0.6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</row>
    <row r="980" spans="1:30" ht="15.75" customHeight="1" x14ac:dyDescent="0.6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</row>
    <row r="981" spans="1:30" ht="15.75" customHeight="1" x14ac:dyDescent="0.6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</row>
    <row r="982" spans="1:30" ht="15.75" customHeight="1" x14ac:dyDescent="0.6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</row>
    <row r="983" spans="1:30" ht="15.75" customHeight="1" x14ac:dyDescent="0.6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</row>
    <row r="984" spans="1:30" ht="15.75" customHeight="1" x14ac:dyDescent="0.6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</row>
    <row r="985" spans="1:30" ht="15.75" customHeight="1" x14ac:dyDescent="0.6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</row>
    <row r="986" spans="1:30" ht="15.75" customHeight="1" x14ac:dyDescent="0.6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</row>
    <row r="987" spans="1:30" ht="15.75" customHeight="1" x14ac:dyDescent="0.6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</row>
    <row r="988" spans="1:30" ht="15.75" customHeight="1" x14ac:dyDescent="0.6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</row>
    <row r="989" spans="1:30" ht="15.75" customHeight="1" x14ac:dyDescent="0.6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</row>
    <row r="990" spans="1:30" ht="15.75" customHeight="1" x14ac:dyDescent="0.6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</row>
    <row r="991" spans="1:30" ht="15.75" customHeight="1" x14ac:dyDescent="0.6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</row>
    <row r="992" spans="1:30" ht="15.75" customHeight="1" x14ac:dyDescent="0.6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</row>
    <row r="993" spans="1:30" ht="15.75" customHeight="1" x14ac:dyDescent="0.6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</row>
    <row r="994" spans="1:30" ht="15.75" customHeight="1" x14ac:dyDescent="0.6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</row>
    <row r="995" spans="1:30" ht="15.75" customHeight="1" x14ac:dyDescent="0.6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</row>
    <row r="996" spans="1:30" ht="15.75" customHeight="1" x14ac:dyDescent="0.6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</row>
    <row r="997" spans="1:30" ht="15.75" customHeight="1" x14ac:dyDescent="0.6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</row>
    <row r="998" spans="1:30" ht="15.75" customHeight="1" x14ac:dyDescent="0.6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</row>
    <row r="999" spans="1:30" ht="15.75" customHeight="1" x14ac:dyDescent="0.6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</row>
    <row r="1000" spans="1:30" ht="15.75" customHeight="1" x14ac:dyDescent="0.6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</row>
    <row r="1001" spans="1:30" ht="15.75" customHeight="1" x14ac:dyDescent="0.6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</row>
  </sheetData>
  <mergeCells count="3">
    <mergeCell ref="F26:G26"/>
    <mergeCell ref="H26:I26"/>
    <mergeCell ref="L26:M26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zoomScale="120" zoomScaleNormal="120" workbookViewId="0">
      <selection activeCell="K10" sqref="K10"/>
    </sheetView>
  </sheetViews>
  <sheetFormatPr baseColWidth="10" defaultColWidth="12.6171875" defaultRowHeight="15" customHeight="1" x14ac:dyDescent="0.45"/>
  <cols>
    <col min="1" max="1" width="41.47265625" customWidth="1"/>
    <col min="2" max="2" width="12" customWidth="1"/>
    <col min="3" max="3" width="14.1875" customWidth="1"/>
    <col min="4" max="4" width="2.7109375" customWidth="1"/>
    <col min="5" max="5" width="17" customWidth="1"/>
    <col min="6" max="6" width="2.1875" customWidth="1"/>
    <col min="7" max="8" width="12.1875" customWidth="1"/>
    <col min="9" max="9" width="3.1875" customWidth="1"/>
    <col min="10" max="26" width="9.37890625" customWidth="1"/>
  </cols>
  <sheetData>
    <row r="1" spans="1:26" ht="14.4" x14ac:dyDescent="0.55000000000000004">
      <c r="A1" s="41"/>
      <c r="B1" s="41"/>
      <c r="C1" s="118">
        <v>2025</v>
      </c>
      <c r="D1" s="116"/>
      <c r="E1" s="116"/>
      <c r="F1" s="116"/>
      <c r="G1" s="116"/>
      <c r="H1" s="116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.4" x14ac:dyDescent="0.55000000000000004">
      <c r="A2" s="41"/>
      <c r="B2" s="41"/>
      <c r="C2" s="42" t="s">
        <v>72</v>
      </c>
      <c r="D2" s="42"/>
      <c r="E2" s="42" t="s">
        <v>73</v>
      </c>
      <c r="F2" s="42"/>
      <c r="G2" s="119" t="s">
        <v>219</v>
      </c>
      <c r="H2" s="11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4" x14ac:dyDescent="0.55000000000000004">
      <c r="A3" s="43" t="s">
        <v>75</v>
      </c>
      <c r="B3" s="41"/>
      <c r="C3" s="18">
        <v>0.35</v>
      </c>
      <c r="D3" s="44"/>
      <c r="E3" s="18">
        <f>+C3</f>
        <v>0.35</v>
      </c>
      <c r="F3" s="44"/>
      <c r="G3" s="45" t="s">
        <v>76</v>
      </c>
      <c r="H3" s="46">
        <f>+E3</f>
        <v>0.35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4" x14ac:dyDescent="0.55000000000000004">
      <c r="A4" s="43" t="s">
        <v>77</v>
      </c>
      <c r="C4" s="23"/>
      <c r="D4" s="23"/>
      <c r="E4" s="68">
        <v>0.35</v>
      </c>
      <c r="F4" s="44"/>
      <c r="G4" s="29"/>
      <c r="H4" s="30"/>
    </row>
    <row r="5" spans="1:26" ht="14.4" x14ac:dyDescent="0.55000000000000004">
      <c r="C5" s="23"/>
      <c r="D5" s="23"/>
      <c r="E5" s="23"/>
      <c r="F5" s="23"/>
      <c r="G5" s="29"/>
      <c r="H5" s="30"/>
    </row>
    <row r="6" spans="1:26" ht="14.4" x14ac:dyDescent="0.55000000000000004">
      <c r="A6" s="16" t="s">
        <v>78</v>
      </c>
      <c r="C6" s="23">
        <v>100000</v>
      </c>
      <c r="D6" s="23"/>
      <c r="E6" s="23">
        <f t="shared" ref="E6:E7" si="0">+C6</f>
        <v>100000</v>
      </c>
      <c r="F6" s="23"/>
      <c r="G6" s="29"/>
      <c r="H6" s="29"/>
    </row>
    <row r="7" spans="1:26" ht="14.4" x14ac:dyDescent="0.55000000000000004">
      <c r="A7" s="16" t="s">
        <v>79</v>
      </c>
      <c r="C7" s="106">
        <v>-90000</v>
      </c>
      <c r="D7" s="23"/>
      <c r="E7" s="106">
        <f t="shared" si="0"/>
        <v>-90000</v>
      </c>
      <c r="F7" s="23"/>
      <c r="G7" s="29"/>
      <c r="H7" s="29"/>
    </row>
    <row r="8" spans="1:26" ht="14.4" x14ac:dyDescent="0.55000000000000004">
      <c r="A8" s="16" t="s">
        <v>80</v>
      </c>
      <c r="C8" s="26">
        <f>+C6+C7</f>
        <v>10000</v>
      </c>
      <c r="D8" s="23"/>
      <c r="E8" s="26">
        <f>+E6+E7</f>
        <v>10000</v>
      </c>
      <c r="F8" s="23"/>
      <c r="G8" s="29">
        <f>+C8*$E$3</f>
        <v>3500</v>
      </c>
      <c r="H8" s="30">
        <f>+H3</f>
        <v>0.35</v>
      </c>
    </row>
    <row r="9" spans="1:26" ht="14.4" x14ac:dyDescent="0.55000000000000004">
      <c r="A9" s="16" t="s">
        <v>36</v>
      </c>
      <c r="B9" s="69" t="s">
        <v>157</v>
      </c>
      <c r="C9" s="23">
        <v>8000</v>
      </c>
      <c r="D9" s="23"/>
      <c r="E9" s="23"/>
      <c r="F9" s="23"/>
      <c r="G9" s="70">
        <f>+C9*E4</f>
        <v>2800</v>
      </c>
      <c r="H9" s="30">
        <f t="shared" ref="H9:H10" si="1">+G9/$E$8</f>
        <v>0.28000000000000003</v>
      </c>
    </row>
    <row r="10" spans="1:26" ht="14.4" x14ac:dyDescent="0.55000000000000004">
      <c r="A10" s="16" t="s">
        <v>82</v>
      </c>
      <c r="B10" s="69" t="s">
        <v>157</v>
      </c>
      <c r="C10" s="106">
        <v>-3000</v>
      </c>
      <c r="D10" s="23"/>
      <c r="E10" s="23"/>
      <c r="F10" s="23"/>
      <c r="G10" s="70">
        <f>+C10*E4</f>
        <v>-1050</v>
      </c>
      <c r="H10" s="30">
        <f t="shared" si="1"/>
        <v>-0.105</v>
      </c>
    </row>
    <row r="11" spans="1:26" ht="14.4" x14ac:dyDescent="0.55000000000000004">
      <c r="A11" s="16" t="s">
        <v>83</v>
      </c>
      <c r="C11" s="26">
        <f>SUM(C8:C10)</f>
        <v>15000</v>
      </c>
      <c r="D11" s="23"/>
      <c r="E11" s="23"/>
      <c r="F11" s="23"/>
      <c r="G11" s="29"/>
      <c r="H11" s="29"/>
    </row>
    <row r="12" spans="1:26" ht="14.4" x14ac:dyDescent="0.55000000000000004">
      <c r="A12" s="16" t="s">
        <v>84</v>
      </c>
      <c r="C12" s="23"/>
      <c r="D12" s="23"/>
      <c r="E12" s="23"/>
      <c r="F12" s="23"/>
      <c r="G12" s="29">
        <f>+(E3-E4)*(C9+C10)</f>
        <v>0</v>
      </c>
      <c r="H12" s="30">
        <f>+G12/$E$8</f>
        <v>0</v>
      </c>
    </row>
    <row r="13" spans="1:26" ht="14.4" x14ac:dyDescent="0.55000000000000004">
      <c r="A13" s="16" t="s">
        <v>85</v>
      </c>
      <c r="C13" s="106">
        <f>-C11*C3</f>
        <v>-5250</v>
      </c>
      <c r="D13" s="23"/>
      <c r="E13" s="106">
        <f>+C13</f>
        <v>-5250</v>
      </c>
      <c r="F13" s="23"/>
      <c r="G13" s="29"/>
      <c r="H13" s="29"/>
    </row>
    <row r="14" spans="1:26" ht="14.4" x14ac:dyDescent="0.55000000000000004">
      <c r="A14" s="43" t="s">
        <v>207</v>
      </c>
      <c r="C14" s="106"/>
      <c r="D14" s="23"/>
      <c r="E14" s="106">
        <f>+(C9+C10)*0</f>
        <v>0</v>
      </c>
      <c r="F14" s="23"/>
      <c r="G14" s="29"/>
      <c r="H14" s="29"/>
    </row>
    <row r="15" spans="1:26" ht="14.4" x14ac:dyDescent="0.55000000000000004">
      <c r="A15" s="43" t="s">
        <v>206</v>
      </c>
      <c r="C15" s="106">
        <f>+C13+C14</f>
        <v>-5250</v>
      </c>
      <c r="D15" s="23"/>
      <c r="E15" s="106">
        <f>+E13+E14</f>
        <v>-5250</v>
      </c>
      <c r="F15" s="23"/>
      <c r="G15" s="29">
        <f>+G8+G9+G103+G10+G14+G12</f>
        <v>5250</v>
      </c>
      <c r="H15" s="30">
        <f>+H12+H10+H9+H8</f>
        <v>0.52500000000000002</v>
      </c>
    </row>
    <row r="16" spans="1:26" ht="14.4" x14ac:dyDescent="0.55000000000000004">
      <c r="A16" s="16" t="s">
        <v>88</v>
      </c>
      <c r="C16" s="23"/>
      <c r="D16" s="23"/>
      <c r="E16" s="26">
        <f>+E8+E15</f>
        <v>4750</v>
      </c>
      <c r="F16" s="23"/>
      <c r="G16" s="26"/>
      <c r="H16" s="6">
        <f>-E15/E8</f>
        <v>0.52500000000000002</v>
      </c>
    </row>
    <row r="17" spans="3:10" ht="14.4" x14ac:dyDescent="0.55000000000000004">
      <c r="C17" s="23"/>
      <c r="D17" s="23"/>
      <c r="E17" s="23"/>
      <c r="F17" s="23"/>
      <c r="G17" s="23"/>
      <c r="H17" s="64">
        <f>+H16-H15</f>
        <v>0</v>
      </c>
      <c r="J17" s="16" t="s">
        <v>89</v>
      </c>
    </row>
    <row r="18" spans="3:10" ht="14.4" x14ac:dyDescent="0.55000000000000004">
      <c r="C18" s="23" t="s">
        <v>218</v>
      </c>
      <c r="D18" s="23"/>
      <c r="E18" s="106">
        <f>-E15</f>
        <v>5250</v>
      </c>
      <c r="F18" s="23"/>
      <c r="G18" s="6">
        <f>+E18/E19</f>
        <v>0.52500000000000002</v>
      </c>
      <c r="H18" s="64"/>
    </row>
    <row r="19" spans="3:10" ht="14.4" x14ac:dyDescent="0.55000000000000004">
      <c r="C19" s="23"/>
      <c r="D19" s="23"/>
      <c r="E19" s="107">
        <f>+E8</f>
        <v>10000</v>
      </c>
      <c r="F19" s="23"/>
      <c r="G19" s="23"/>
      <c r="H19" s="23"/>
    </row>
    <row r="20" spans="3:10" ht="14.4" x14ac:dyDescent="0.55000000000000004">
      <c r="C20" s="23"/>
      <c r="D20" s="23"/>
      <c r="E20" s="23"/>
      <c r="F20" s="23"/>
      <c r="G20" s="23"/>
      <c r="H20" s="23"/>
    </row>
    <row r="21" spans="3:10" ht="15.75" customHeight="1" x14ac:dyDescent="0.55000000000000004">
      <c r="C21" s="23"/>
      <c r="D21" s="23"/>
      <c r="E21" s="23"/>
      <c r="F21" s="23"/>
      <c r="G21" s="23"/>
      <c r="H21" s="23"/>
    </row>
    <row r="22" spans="3:10" ht="15.75" customHeight="1" x14ac:dyDescent="0.55000000000000004">
      <c r="C22" s="23"/>
      <c r="D22" s="23"/>
      <c r="E22" s="23"/>
      <c r="F22" s="23"/>
      <c r="G22" s="23"/>
      <c r="H22" s="23"/>
    </row>
    <row r="23" spans="3:10" ht="15.75" customHeight="1" x14ac:dyDescent="0.55000000000000004">
      <c r="C23" s="23"/>
      <c r="D23" s="23"/>
      <c r="E23" s="23"/>
      <c r="F23" s="23"/>
      <c r="G23" s="23"/>
      <c r="H23" s="23"/>
    </row>
    <row r="24" spans="3:10" ht="15.75" customHeight="1" x14ac:dyDescent="0.55000000000000004">
      <c r="C24" s="23"/>
      <c r="D24" s="23"/>
      <c r="E24" s="23"/>
      <c r="F24" s="23"/>
      <c r="G24" s="23"/>
      <c r="H24" s="23"/>
    </row>
    <row r="25" spans="3:10" ht="15.75" customHeight="1" x14ac:dyDescent="0.55000000000000004">
      <c r="C25" s="23"/>
      <c r="D25" s="23"/>
      <c r="E25" s="23"/>
      <c r="F25" s="23"/>
      <c r="G25" s="23"/>
      <c r="H25" s="23"/>
    </row>
    <row r="26" spans="3:10" ht="15.75" customHeight="1" x14ac:dyDescent="0.55000000000000004">
      <c r="C26" s="17"/>
      <c r="D26" s="17"/>
      <c r="E26" s="23"/>
      <c r="F26" s="23"/>
      <c r="G26" s="23"/>
      <c r="H26" s="23"/>
    </row>
    <row r="27" spans="3:10" ht="15.75" customHeight="1" x14ac:dyDescent="0.55000000000000004">
      <c r="C27" s="23"/>
      <c r="D27" s="23"/>
      <c r="E27" s="17"/>
      <c r="F27" s="17"/>
      <c r="G27" s="17"/>
      <c r="H27" s="23"/>
    </row>
    <row r="28" spans="3:10" ht="15.75" customHeight="1" x14ac:dyDescent="0.55000000000000004">
      <c r="C28" s="23"/>
      <c r="D28" s="23"/>
      <c r="E28" s="17"/>
      <c r="F28" s="17"/>
      <c r="G28" s="17"/>
      <c r="H28" s="23"/>
    </row>
    <row r="29" spans="3:10" ht="15.75" customHeight="1" x14ac:dyDescent="0.55000000000000004">
      <c r="C29" s="23"/>
      <c r="D29" s="23"/>
      <c r="E29" s="23"/>
      <c r="F29" s="23"/>
      <c r="G29" s="23"/>
      <c r="H29" s="23"/>
    </row>
    <row r="30" spans="3:10" ht="15.75" customHeight="1" x14ac:dyDescent="0.55000000000000004">
      <c r="C30" s="17"/>
      <c r="D30" s="17"/>
      <c r="E30" s="17"/>
      <c r="F30" s="17"/>
      <c r="G30" s="17"/>
    </row>
    <row r="31" spans="3:10" ht="15.75" customHeight="1" x14ac:dyDescent="0.45"/>
    <row r="32" spans="3:10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C1:H1"/>
    <mergeCell ref="G2:H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3"/>
  <sheetViews>
    <sheetView topLeftCell="A9" workbookViewId="0">
      <selection activeCell="J20" sqref="J20"/>
    </sheetView>
  </sheetViews>
  <sheetFormatPr baseColWidth="10" defaultColWidth="12.6171875" defaultRowHeight="15" customHeight="1" x14ac:dyDescent="0.45"/>
  <cols>
    <col min="1" max="1" width="41.47265625" customWidth="1"/>
    <col min="2" max="2" width="12" customWidth="1"/>
    <col min="3" max="3" width="14.1875" customWidth="1"/>
    <col min="4" max="4" width="2.7109375" customWidth="1"/>
    <col min="5" max="5" width="17" customWidth="1"/>
    <col min="6" max="6" width="2.1875" customWidth="1"/>
    <col min="7" max="7" width="12.1875" customWidth="1"/>
    <col min="8" max="8" width="10.90234375" customWidth="1"/>
    <col min="9" max="9" width="3.1875" customWidth="1"/>
    <col min="10" max="26" width="9.37890625" customWidth="1"/>
  </cols>
  <sheetData>
    <row r="1" spans="1:26" ht="14.4" x14ac:dyDescent="0.55000000000000004">
      <c r="A1" s="41"/>
      <c r="B1" s="41"/>
      <c r="C1" s="118">
        <v>2022</v>
      </c>
      <c r="D1" s="116"/>
      <c r="E1" s="116"/>
      <c r="F1" s="116"/>
      <c r="G1" s="116"/>
      <c r="H1" s="116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.4" x14ac:dyDescent="0.55000000000000004">
      <c r="A2" s="41"/>
      <c r="B2" s="41"/>
      <c r="C2" s="42" t="s">
        <v>72</v>
      </c>
      <c r="D2" s="42"/>
      <c r="E2" s="42" t="s">
        <v>73</v>
      </c>
      <c r="F2" s="42"/>
      <c r="G2" s="119" t="s">
        <v>74</v>
      </c>
      <c r="H2" s="11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4" x14ac:dyDescent="0.55000000000000004">
      <c r="A3" s="43" t="s">
        <v>75</v>
      </c>
      <c r="B3" s="41"/>
      <c r="C3" s="18">
        <v>0.35</v>
      </c>
      <c r="D3" s="44"/>
      <c r="E3" s="18">
        <f>+C3</f>
        <v>0.35</v>
      </c>
      <c r="F3" s="44"/>
      <c r="G3" s="45" t="s">
        <v>76</v>
      </c>
      <c r="H3" s="46">
        <f>+E3</f>
        <v>0.35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4" x14ac:dyDescent="0.55000000000000004">
      <c r="A4" s="43" t="s">
        <v>77</v>
      </c>
      <c r="C4" s="23"/>
      <c r="D4" s="23"/>
      <c r="E4" s="18">
        <v>0.35</v>
      </c>
      <c r="F4" s="44"/>
      <c r="G4" s="29"/>
      <c r="H4" s="30"/>
    </row>
    <row r="5" spans="1:26" ht="14.4" x14ac:dyDescent="0.55000000000000004">
      <c r="C5" s="23"/>
      <c r="D5" s="23"/>
      <c r="E5" s="23"/>
      <c r="F5" s="23"/>
      <c r="G5" s="29"/>
      <c r="H5" s="30"/>
    </row>
    <row r="6" spans="1:26" ht="14.4" x14ac:dyDescent="0.55000000000000004">
      <c r="A6" s="43" t="s">
        <v>147</v>
      </c>
      <c r="C6" s="23">
        <f>+B28</f>
        <v>200000</v>
      </c>
      <c r="D6" s="23"/>
      <c r="E6" s="23">
        <f t="shared" ref="E6:E7" si="0">+C6</f>
        <v>200000</v>
      </c>
      <c r="F6" s="23"/>
      <c r="G6" s="29"/>
      <c r="H6" s="29"/>
    </row>
    <row r="7" spans="1:26" ht="14.4" x14ac:dyDescent="0.55000000000000004">
      <c r="A7" s="43"/>
      <c r="C7" s="23"/>
      <c r="D7" s="23"/>
      <c r="E7" s="23">
        <f t="shared" si="0"/>
        <v>0</v>
      </c>
      <c r="F7" s="23"/>
      <c r="G7" s="29"/>
      <c r="H7" s="29"/>
    </row>
    <row r="8" spans="1:26" ht="14.4" x14ac:dyDescent="0.55000000000000004">
      <c r="A8" s="16" t="s">
        <v>80</v>
      </c>
      <c r="C8" s="26">
        <f>+C6+C7</f>
        <v>200000</v>
      </c>
      <c r="D8" s="23"/>
      <c r="E8" s="26">
        <f>+E6+E7</f>
        <v>200000</v>
      </c>
      <c r="F8" s="23"/>
      <c r="G8" s="29">
        <f>+C8*$E$3</f>
        <v>70000</v>
      </c>
      <c r="H8" s="30">
        <f>+H3</f>
        <v>0.35</v>
      </c>
    </row>
    <row r="9" spans="1:26" ht="14.4" x14ac:dyDescent="0.55000000000000004">
      <c r="A9" s="16" t="s">
        <v>36</v>
      </c>
      <c r="B9" s="43" t="s">
        <v>157</v>
      </c>
      <c r="C9" s="23"/>
      <c r="D9" s="23"/>
      <c r="E9" s="23"/>
      <c r="F9" s="23"/>
      <c r="G9" s="29"/>
      <c r="H9" s="30">
        <f t="shared" ref="H9:H10" si="1">+G9/$E$8</f>
        <v>0</v>
      </c>
    </row>
    <row r="10" spans="1:26" ht="14.4" x14ac:dyDescent="0.55000000000000004">
      <c r="A10" s="16" t="s">
        <v>82</v>
      </c>
      <c r="B10" s="43" t="s">
        <v>157</v>
      </c>
      <c r="C10" s="23">
        <f>-B28</f>
        <v>-200000</v>
      </c>
      <c r="D10" s="23"/>
      <c r="E10" s="23"/>
      <c r="F10" s="23"/>
      <c r="G10" s="29">
        <f>+C10*E3</f>
        <v>-70000</v>
      </c>
      <c r="H10" s="30">
        <f t="shared" si="1"/>
        <v>-0.35</v>
      </c>
    </row>
    <row r="11" spans="1:26" ht="14.4" x14ac:dyDescent="0.55000000000000004">
      <c r="A11" s="16" t="s">
        <v>83</v>
      </c>
      <c r="C11" s="26">
        <f>SUM(C8:C10)</f>
        <v>0</v>
      </c>
      <c r="D11" s="23"/>
      <c r="E11" s="23"/>
      <c r="F11" s="23"/>
      <c r="G11" s="29"/>
      <c r="H11" s="29"/>
    </row>
    <row r="12" spans="1:26" ht="14.4" x14ac:dyDescent="0.55000000000000004">
      <c r="A12" s="16" t="s">
        <v>84</v>
      </c>
      <c r="C12" s="23"/>
      <c r="D12" s="23"/>
      <c r="E12" s="23"/>
      <c r="F12" s="23"/>
      <c r="G12" s="29">
        <f>+(E3-E4)*(C9+C10)</f>
        <v>0</v>
      </c>
      <c r="H12" s="30">
        <f>+G12/$E$8</f>
        <v>0</v>
      </c>
    </row>
    <row r="13" spans="1:26" ht="14.4" x14ac:dyDescent="0.55000000000000004">
      <c r="A13" s="16" t="s">
        <v>85</v>
      </c>
      <c r="C13" s="23">
        <f>-C11*C3</f>
        <v>0</v>
      </c>
      <c r="D13" s="23"/>
      <c r="E13" s="23"/>
      <c r="F13" s="23"/>
      <c r="G13" s="29"/>
      <c r="H13" s="29"/>
    </row>
    <row r="14" spans="1:26" ht="14.4" x14ac:dyDescent="0.55000000000000004">
      <c r="A14" s="16" t="s">
        <v>86</v>
      </c>
      <c r="C14" s="23"/>
      <c r="D14" s="23"/>
      <c r="E14" s="23"/>
      <c r="F14" s="23"/>
      <c r="G14" s="29"/>
      <c r="H14" s="29"/>
    </row>
    <row r="15" spans="1:26" ht="14.4" x14ac:dyDescent="0.55000000000000004">
      <c r="A15" s="16" t="s">
        <v>87</v>
      </c>
      <c r="C15" s="23">
        <f>+C13+C14</f>
        <v>0</v>
      </c>
      <c r="D15" s="23"/>
      <c r="E15" s="23"/>
      <c r="F15" s="23"/>
      <c r="G15" s="29">
        <f>+G8+G9+G106+G10+G14+G12</f>
        <v>0</v>
      </c>
      <c r="H15" s="30">
        <f>+H12+H10+H9+H8</f>
        <v>0</v>
      </c>
    </row>
    <row r="16" spans="1:26" ht="14.4" x14ac:dyDescent="0.55000000000000004">
      <c r="A16" s="43" t="s">
        <v>155</v>
      </c>
      <c r="C16" s="23">
        <f>+C30</f>
        <v>24500</v>
      </c>
      <c r="D16" s="23"/>
      <c r="E16" s="23"/>
      <c r="F16" s="23"/>
      <c r="G16" s="29">
        <f>+C16</f>
        <v>24500</v>
      </c>
      <c r="H16" s="30">
        <f>+G16/E8</f>
        <v>0.1225</v>
      </c>
    </row>
    <row r="17" spans="1:10" ht="14.4" x14ac:dyDescent="0.55000000000000004">
      <c r="A17" s="43" t="s">
        <v>154</v>
      </c>
      <c r="C17" s="23">
        <f>+C31</f>
        <v>13000</v>
      </c>
      <c r="D17" s="23"/>
      <c r="E17" s="23"/>
      <c r="F17" s="23"/>
      <c r="G17" s="29">
        <f>+C17</f>
        <v>13000</v>
      </c>
      <c r="H17" s="30">
        <f>+G17/E8</f>
        <v>6.5000000000000002E-2</v>
      </c>
    </row>
    <row r="18" spans="1:10" ht="14.4" x14ac:dyDescent="0.55000000000000004">
      <c r="A18" s="43" t="s">
        <v>156</v>
      </c>
      <c r="C18" s="23">
        <f>+C16+C17+C13+C15</f>
        <v>37500</v>
      </c>
      <c r="D18" s="23"/>
      <c r="E18" s="23">
        <f>+C18</f>
        <v>37500</v>
      </c>
      <c r="F18" s="23"/>
      <c r="G18" s="29">
        <f>+E18</f>
        <v>37500</v>
      </c>
      <c r="H18" s="30">
        <f>+H17+H16+H15</f>
        <v>0.1875</v>
      </c>
    </row>
    <row r="19" spans="1:10" ht="14.4" x14ac:dyDescent="0.55000000000000004">
      <c r="A19" s="16" t="s">
        <v>88</v>
      </c>
      <c r="C19" s="23"/>
      <c r="D19" s="23"/>
      <c r="E19" s="26">
        <f>+E8-E18</f>
        <v>162500</v>
      </c>
      <c r="F19" s="23"/>
      <c r="G19" s="26">
        <f>+G18</f>
        <v>37500</v>
      </c>
      <c r="H19" s="6">
        <f>E18/E8</f>
        <v>0.1875</v>
      </c>
    </row>
    <row r="20" spans="1:10" ht="14.4" x14ac:dyDescent="0.55000000000000004">
      <c r="C20" s="23"/>
      <c r="D20" s="23"/>
      <c r="E20" s="23"/>
      <c r="F20" s="23"/>
      <c r="G20" s="23"/>
      <c r="H20" s="64">
        <f>+H19-H18</f>
        <v>0</v>
      </c>
      <c r="J20" s="16" t="s">
        <v>89</v>
      </c>
    </row>
    <row r="21" spans="1:10" ht="14.4" x14ac:dyDescent="0.55000000000000004">
      <c r="C21" s="23"/>
      <c r="D21" s="23"/>
      <c r="E21" s="23"/>
      <c r="F21" s="23"/>
      <c r="G21" s="23"/>
      <c r="H21" s="23"/>
    </row>
    <row r="22" spans="1:10" ht="14.4" x14ac:dyDescent="0.55000000000000004">
      <c r="A22" s="43" t="s">
        <v>148</v>
      </c>
      <c r="B22" s="23">
        <v>1100000</v>
      </c>
      <c r="C22" s="23"/>
      <c r="D22" s="23"/>
      <c r="E22" s="23"/>
      <c r="F22" s="23"/>
      <c r="G22" s="23"/>
      <c r="H22" s="23"/>
    </row>
    <row r="23" spans="1:10" ht="14.4" x14ac:dyDescent="0.55000000000000004">
      <c r="A23" s="43" t="s">
        <v>149</v>
      </c>
      <c r="C23" s="23"/>
      <c r="D23" s="23"/>
      <c r="E23" s="23"/>
      <c r="F23" s="23"/>
      <c r="G23" s="23"/>
      <c r="H23" s="23"/>
    </row>
    <row r="24" spans="1:10" ht="15.75" customHeight="1" x14ac:dyDescent="0.55000000000000004">
      <c r="A24" s="43" t="s">
        <v>150</v>
      </c>
      <c r="B24" s="23">
        <v>970000</v>
      </c>
      <c r="C24" s="23"/>
      <c r="D24" s="23"/>
      <c r="E24" s="23"/>
      <c r="F24" s="23"/>
      <c r="G24" s="23"/>
      <c r="H24" s="23"/>
    </row>
    <row r="25" spans="1:10" ht="15.75" customHeight="1" x14ac:dyDescent="0.55000000000000004">
      <c r="A25" s="43" t="s">
        <v>151</v>
      </c>
      <c r="B25" s="23">
        <v>70000</v>
      </c>
      <c r="C25" s="23"/>
      <c r="D25" s="23"/>
      <c r="E25" s="23"/>
      <c r="F25" s="23"/>
      <c r="G25" s="23"/>
      <c r="H25" s="23"/>
    </row>
    <row r="26" spans="1:10" ht="15.75" customHeight="1" x14ac:dyDescent="0.55000000000000004">
      <c r="B26" s="63">
        <f>+B24-B25</f>
        <v>900000</v>
      </c>
      <c r="C26" s="23"/>
      <c r="D26" s="23"/>
      <c r="E26" s="23"/>
      <c r="F26" s="23"/>
      <c r="G26" s="23"/>
      <c r="H26" s="23"/>
    </row>
    <row r="27" spans="1:10" ht="15.75" customHeight="1" x14ac:dyDescent="0.55000000000000004">
      <c r="C27" s="23"/>
      <c r="D27" s="23"/>
      <c r="E27" s="23"/>
      <c r="F27" s="23"/>
      <c r="G27" s="23"/>
      <c r="H27" s="23"/>
    </row>
    <row r="28" spans="1:10" ht="15.75" customHeight="1" x14ac:dyDescent="0.55000000000000004">
      <c r="A28" s="43" t="s">
        <v>152</v>
      </c>
      <c r="B28" s="63">
        <f>+B22-B26</f>
        <v>200000</v>
      </c>
      <c r="C28" s="23"/>
      <c r="D28" s="23"/>
      <c r="E28" s="23"/>
      <c r="F28" s="23"/>
      <c r="G28" s="23"/>
      <c r="H28" s="23"/>
    </row>
    <row r="29" spans="1:10" ht="15.75" customHeight="1" x14ac:dyDescent="0.55000000000000004">
      <c r="C29" s="17"/>
      <c r="D29" s="17"/>
      <c r="E29" s="23"/>
      <c r="F29" s="23"/>
      <c r="G29" s="23"/>
      <c r="H29" s="23"/>
    </row>
    <row r="30" spans="1:10" ht="15.75" customHeight="1" x14ac:dyDescent="0.55000000000000004">
      <c r="A30" t="s">
        <v>153</v>
      </c>
      <c r="B30" s="63">
        <f>+B25</f>
        <v>70000</v>
      </c>
      <c r="C30" s="23">
        <f>+B30*C3</f>
        <v>24500</v>
      </c>
      <c r="D30" s="23"/>
      <c r="E30" s="17"/>
      <c r="F30" s="17"/>
      <c r="G30" s="17"/>
      <c r="H30" s="23"/>
    </row>
    <row r="31" spans="1:10" ht="15.75" customHeight="1" x14ac:dyDescent="0.55000000000000004">
      <c r="A31" t="s">
        <v>154</v>
      </c>
      <c r="B31" s="63">
        <f>+B28-B30</f>
        <v>130000</v>
      </c>
      <c r="C31" s="23">
        <f>+B31*10%</f>
        <v>13000</v>
      </c>
      <c r="D31" s="23"/>
      <c r="E31" s="17"/>
      <c r="F31" s="17"/>
      <c r="G31" s="17"/>
      <c r="H31" s="23"/>
    </row>
    <row r="32" spans="1:10" ht="15.75" customHeight="1" x14ac:dyDescent="0.55000000000000004">
      <c r="C32" s="23"/>
      <c r="D32" s="23"/>
      <c r="E32" s="23"/>
      <c r="F32" s="23"/>
      <c r="G32" s="23"/>
      <c r="H32" s="23"/>
    </row>
    <row r="33" spans="3:7" ht="15.75" customHeight="1" x14ac:dyDescent="0.55000000000000004">
      <c r="C33" s="17"/>
      <c r="D33" s="17"/>
      <c r="E33" s="17"/>
      <c r="F33" s="17"/>
      <c r="G33" s="17"/>
    </row>
    <row r="34" spans="3:7" ht="15.75" customHeight="1" x14ac:dyDescent="0.45"/>
    <row r="35" spans="3:7" ht="15.75" customHeight="1" x14ac:dyDescent="0.45"/>
    <row r="36" spans="3:7" ht="15.75" customHeight="1" x14ac:dyDescent="0.45"/>
    <row r="37" spans="3:7" ht="15.75" customHeight="1" x14ac:dyDescent="0.45"/>
    <row r="38" spans="3:7" ht="15.75" customHeight="1" x14ac:dyDescent="0.45"/>
    <row r="39" spans="3:7" ht="15.75" customHeight="1" x14ac:dyDescent="0.45"/>
    <row r="40" spans="3:7" ht="15.75" customHeight="1" x14ac:dyDescent="0.45"/>
    <row r="41" spans="3:7" ht="15.75" customHeight="1" x14ac:dyDescent="0.45"/>
    <row r="42" spans="3:7" ht="15.75" customHeight="1" x14ac:dyDescent="0.45"/>
    <row r="43" spans="3:7" ht="15.75" customHeight="1" x14ac:dyDescent="0.45"/>
    <row r="44" spans="3:7" ht="15.75" customHeight="1" x14ac:dyDescent="0.45"/>
    <row r="45" spans="3:7" ht="15.75" customHeight="1" x14ac:dyDescent="0.45"/>
    <row r="46" spans="3:7" ht="15.75" customHeight="1" x14ac:dyDescent="0.45"/>
    <row r="47" spans="3:7" ht="15.75" customHeight="1" x14ac:dyDescent="0.45"/>
    <row r="48" spans="3:7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  <row r="1001" ht="15.75" customHeight="1" x14ac:dyDescent="0.45"/>
    <row r="1002" ht="15.75" customHeight="1" x14ac:dyDescent="0.45"/>
    <row r="1003" ht="15.75" customHeight="1" x14ac:dyDescent="0.45"/>
  </sheetData>
  <mergeCells count="2">
    <mergeCell ref="C1:H1"/>
    <mergeCell ref="G2:H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4FA8-3614-41F9-A8CF-ED5C34186773}">
  <dimension ref="B2:G26"/>
  <sheetViews>
    <sheetView workbookViewId="0">
      <selection activeCell="E13" sqref="E13"/>
    </sheetView>
  </sheetViews>
  <sheetFormatPr baseColWidth="10" defaultColWidth="10.6171875" defaultRowHeight="13.8" x14ac:dyDescent="0.45"/>
  <cols>
    <col min="1" max="1" width="10.6171875" style="63"/>
    <col min="2" max="2" width="30.37890625" style="63" bestFit="1" customWidth="1"/>
    <col min="3" max="16384" width="10.6171875" style="63"/>
  </cols>
  <sheetData>
    <row r="2" spans="2:7" ht="14.1" x14ac:dyDescent="0.5">
      <c r="B2" s="76" t="s">
        <v>216</v>
      </c>
    </row>
    <row r="3" spans="2:7" ht="14.1" x14ac:dyDescent="0.5">
      <c r="B3" s="76" t="s">
        <v>217</v>
      </c>
    </row>
    <row r="4" spans="2:7" ht="14.1" x14ac:dyDescent="0.5">
      <c r="B4" s="76"/>
    </row>
    <row r="5" spans="2:7" ht="14.1" x14ac:dyDescent="0.5">
      <c r="E5" s="77" t="s">
        <v>172</v>
      </c>
      <c r="F5" s="77"/>
      <c r="G5" s="93" t="s">
        <v>173</v>
      </c>
    </row>
    <row r="6" spans="2:7" x14ac:dyDescent="0.45">
      <c r="E6" s="78"/>
      <c r="F6" s="78"/>
      <c r="G6" s="94"/>
    </row>
    <row r="7" spans="2:7" x14ac:dyDescent="0.45">
      <c r="B7" s="74" t="s">
        <v>164</v>
      </c>
      <c r="E7" s="63">
        <v>120000</v>
      </c>
      <c r="G7" s="92">
        <f>E7</f>
        <v>120000</v>
      </c>
    </row>
    <row r="8" spans="2:7" x14ac:dyDescent="0.45">
      <c r="B8" s="74" t="s">
        <v>165</v>
      </c>
      <c r="E8" s="63">
        <v>80000</v>
      </c>
      <c r="G8" s="92">
        <f t="shared" ref="G8:G11" si="0">E8</f>
        <v>80000</v>
      </c>
    </row>
    <row r="9" spans="2:7" x14ac:dyDescent="0.45">
      <c r="B9" s="74" t="s">
        <v>166</v>
      </c>
      <c r="E9" s="63">
        <v>90000</v>
      </c>
      <c r="G9" s="92">
        <f t="shared" si="0"/>
        <v>90000</v>
      </c>
    </row>
    <row r="10" spans="2:7" x14ac:dyDescent="0.45">
      <c r="B10" s="74" t="s">
        <v>160</v>
      </c>
      <c r="E10" s="63">
        <f>E7-E9</f>
        <v>30000</v>
      </c>
      <c r="G10" s="92">
        <f t="shared" si="0"/>
        <v>30000</v>
      </c>
    </row>
    <row r="11" spans="2:7" x14ac:dyDescent="0.45">
      <c r="B11" s="74" t="s">
        <v>167</v>
      </c>
      <c r="E11" s="63">
        <v>20000</v>
      </c>
      <c r="G11" s="92">
        <f t="shared" si="0"/>
        <v>20000</v>
      </c>
    </row>
    <row r="12" spans="2:7" x14ac:dyDescent="0.45">
      <c r="B12" s="74" t="s">
        <v>205</v>
      </c>
      <c r="C12" s="63">
        <f>+(E9-E8)+E11</f>
        <v>30000</v>
      </c>
      <c r="D12" s="75">
        <v>0.35</v>
      </c>
      <c r="E12" s="63">
        <f>+C12*D12</f>
        <v>10500</v>
      </c>
      <c r="F12" s="92">
        <f>C13*D12</f>
        <v>3500</v>
      </c>
      <c r="G12" s="92">
        <f>E12+F12</f>
        <v>14000</v>
      </c>
    </row>
    <row r="13" spans="2:7" x14ac:dyDescent="0.45">
      <c r="B13" s="74" t="s">
        <v>161</v>
      </c>
      <c r="C13" s="63">
        <f>+E7-E9-E11</f>
        <v>10000</v>
      </c>
      <c r="D13" s="63">
        <f>+E12</f>
        <v>10500</v>
      </c>
      <c r="E13" s="63">
        <f>D13+C13</f>
        <v>20500</v>
      </c>
      <c r="F13" s="92">
        <f>+F12</f>
        <v>3500</v>
      </c>
      <c r="G13" s="92">
        <f>E13+F13</f>
        <v>24000</v>
      </c>
    </row>
    <row r="17" spans="2:7" x14ac:dyDescent="0.45">
      <c r="B17" s="63" t="str">
        <f>+B7</f>
        <v xml:space="preserve">Precio de adquisición </v>
      </c>
      <c r="E17" s="63">
        <f>-E7</f>
        <v>-120000</v>
      </c>
      <c r="G17" s="92">
        <f>-G7</f>
        <v>-120000</v>
      </c>
    </row>
    <row r="18" spans="2:7" x14ac:dyDescent="0.45">
      <c r="B18" s="74" t="s">
        <v>162</v>
      </c>
      <c r="E18" s="63">
        <f>+E9</f>
        <v>90000</v>
      </c>
      <c r="G18" s="92">
        <f>+G9</f>
        <v>90000</v>
      </c>
    </row>
    <row r="19" spans="2:7" x14ac:dyDescent="0.45">
      <c r="B19" s="74" t="s">
        <v>163</v>
      </c>
      <c r="E19" s="63">
        <f>+E11</f>
        <v>20000</v>
      </c>
      <c r="G19" s="92">
        <f>+G11</f>
        <v>20000</v>
      </c>
    </row>
    <row r="20" spans="2:7" x14ac:dyDescent="0.45">
      <c r="B20" s="74" t="s">
        <v>66</v>
      </c>
      <c r="E20" s="63">
        <f>-E12</f>
        <v>-10500</v>
      </c>
      <c r="G20" s="92">
        <f>-G12</f>
        <v>-14000</v>
      </c>
    </row>
    <row r="21" spans="2:7" x14ac:dyDescent="0.45">
      <c r="B21" s="74" t="s">
        <v>161</v>
      </c>
      <c r="E21" s="63">
        <f>-SUM(E17:E20)</f>
        <v>20500</v>
      </c>
      <c r="G21" s="92">
        <f>-SUM(G17:G20)</f>
        <v>24000</v>
      </c>
    </row>
    <row r="22" spans="2:7" x14ac:dyDescent="0.45">
      <c r="B22" s="74" t="s">
        <v>89</v>
      </c>
      <c r="E22" s="63">
        <f>SUM(E17:E21)</f>
        <v>0</v>
      </c>
      <c r="G22" s="92">
        <f>SUM(G17:G21)</f>
        <v>0</v>
      </c>
    </row>
    <row r="23" spans="2:7" x14ac:dyDescent="0.45">
      <c r="G23" s="92"/>
    </row>
    <row r="24" spans="2:7" x14ac:dyDescent="0.45">
      <c r="B24" s="74" t="s">
        <v>162</v>
      </c>
      <c r="E24" s="63">
        <f>E9+E11+E13</f>
        <v>130500</v>
      </c>
      <c r="F24" s="92">
        <f>+G24-E24</f>
        <v>3500</v>
      </c>
      <c r="G24" s="92">
        <f>G9+G11+G13</f>
        <v>134000</v>
      </c>
    </row>
    <row r="25" spans="2:7" x14ac:dyDescent="0.45">
      <c r="B25" s="74" t="s">
        <v>168</v>
      </c>
      <c r="E25" s="63">
        <f>+E7+E12</f>
        <v>130500</v>
      </c>
      <c r="F25" s="92">
        <f>+G25-E25</f>
        <v>3500</v>
      </c>
      <c r="G25" s="92">
        <f>+G7+G12</f>
        <v>134000</v>
      </c>
    </row>
    <row r="26" spans="2:7" x14ac:dyDescent="0.45">
      <c r="B26" s="74" t="s">
        <v>89</v>
      </c>
      <c r="E26" s="63">
        <f>+E24-E25</f>
        <v>0</v>
      </c>
      <c r="G26" s="92">
        <f>+G24-G25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6D60-FC21-4B53-81C0-29E7098FAB9A}">
  <dimension ref="A1:H19"/>
  <sheetViews>
    <sheetView workbookViewId="0">
      <selection activeCell="F23" sqref="F23"/>
    </sheetView>
  </sheetViews>
  <sheetFormatPr baseColWidth="10" defaultRowHeight="13.8" x14ac:dyDescent="0.45"/>
  <cols>
    <col min="4" max="4" width="10.37890625" bestFit="1" customWidth="1"/>
    <col min="5" max="5" width="16" bestFit="1" customWidth="1"/>
    <col min="6" max="6" width="11" bestFit="1" customWidth="1"/>
    <col min="7" max="7" width="14" bestFit="1" customWidth="1"/>
    <col min="8" max="8" width="11.7109375" bestFit="1" customWidth="1"/>
  </cols>
  <sheetData>
    <row r="1" spans="1:8" s="83" customFormat="1" ht="14.1" x14ac:dyDescent="0.5">
      <c r="C1" s="83" t="s">
        <v>174</v>
      </c>
      <c r="D1" s="83" t="s">
        <v>99</v>
      </c>
      <c r="E1" s="83" t="s">
        <v>179</v>
      </c>
      <c r="F1" s="83" t="s">
        <v>181</v>
      </c>
      <c r="G1" s="83" t="s">
        <v>178</v>
      </c>
      <c r="H1" s="83" t="s">
        <v>177</v>
      </c>
    </row>
    <row r="2" spans="1:8" s="83" customFormat="1" ht="14.1" x14ac:dyDescent="0.5">
      <c r="D2" s="84">
        <v>1</v>
      </c>
      <c r="E2" s="84"/>
      <c r="F2" s="84"/>
    </row>
    <row r="3" spans="1:8" x14ac:dyDescent="0.45">
      <c r="C3" s="79"/>
      <c r="D3" s="80"/>
      <c r="E3" s="80"/>
      <c r="F3" s="80"/>
    </row>
    <row r="4" spans="1:8" x14ac:dyDescent="0.45">
      <c r="A4" s="79" t="s">
        <v>209</v>
      </c>
      <c r="C4" s="63">
        <v>1300</v>
      </c>
      <c r="D4" s="63">
        <v>600</v>
      </c>
      <c r="E4" s="63"/>
      <c r="F4" s="63">
        <f>-D14</f>
        <v>-680</v>
      </c>
      <c r="G4" s="63"/>
      <c r="H4" s="63">
        <f>SUM(C4:G4)</f>
        <v>1220</v>
      </c>
    </row>
    <row r="5" spans="1:8" x14ac:dyDescent="0.45">
      <c r="A5" s="79" t="s">
        <v>208</v>
      </c>
      <c r="C5" s="63"/>
      <c r="D5" s="63"/>
      <c r="E5" s="63"/>
      <c r="F5" s="63">
        <f>+D14</f>
        <v>680</v>
      </c>
      <c r="G5" s="63">
        <f>-F5</f>
        <v>-680</v>
      </c>
      <c r="H5" s="63">
        <f>SUM(C5:G5)</f>
        <v>0</v>
      </c>
    </row>
    <row r="6" spans="1:8" x14ac:dyDescent="0.45">
      <c r="A6" s="79" t="s">
        <v>161</v>
      </c>
      <c r="C6" s="63"/>
      <c r="D6" s="63"/>
      <c r="E6" s="63"/>
      <c r="F6" s="63"/>
      <c r="G6" s="63">
        <f>+D16</f>
        <v>80</v>
      </c>
      <c r="H6" s="63">
        <f>SUM(C6:G6)</f>
        <v>80</v>
      </c>
    </row>
    <row r="7" spans="1:8" x14ac:dyDescent="0.45">
      <c r="C7" s="81">
        <f>SUM(C4:C6)</f>
        <v>1300</v>
      </c>
      <c r="D7" s="81">
        <f>SUM(D4:D6)</f>
        <v>600</v>
      </c>
      <c r="E7" s="81"/>
      <c r="F7" s="81"/>
      <c r="G7" s="81">
        <f>SUM(G4:G6)</f>
        <v>-600</v>
      </c>
      <c r="H7" s="81">
        <f>SUM(H4:H6)</f>
        <v>1300</v>
      </c>
    </row>
    <row r="8" spans="1:8" x14ac:dyDescent="0.45">
      <c r="C8" s="63"/>
      <c r="D8" s="63"/>
      <c r="E8" s="63"/>
      <c r="F8" s="63"/>
      <c r="G8" s="63"/>
      <c r="H8" s="63"/>
    </row>
    <row r="9" spans="1:8" x14ac:dyDescent="0.45">
      <c r="A9" s="79" t="s">
        <v>175</v>
      </c>
      <c r="C9" s="63">
        <v>1000</v>
      </c>
      <c r="D9" s="63">
        <v>350</v>
      </c>
      <c r="E9" s="63"/>
      <c r="F9" s="63"/>
      <c r="G9" s="63">
        <f>-D9</f>
        <v>-350</v>
      </c>
      <c r="H9" s="63">
        <f>SUM(C9:G9)</f>
        <v>1000</v>
      </c>
    </row>
    <row r="10" spans="1:8" x14ac:dyDescent="0.45">
      <c r="A10" s="79" t="s">
        <v>176</v>
      </c>
      <c r="C10" s="63">
        <v>300</v>
      </c>
      <c r="D10" s="63">
        <v>250</v>
      </c>
      <c r="E10" s="63"/>
      <c r="F10" s="63"/>
      <c r="G10" s="63">
        <f>-D10</f>
        <v>-250</v>
      </c>
      <c r="H10" s="63">
        <f>SUM(C10:G10)</f>
        <v>300</v>
      </c>
    </row>
    <row r="11" spans="1:8" x14ac:dyDescent="0.45">
      <c r="C11" s="81">
        <f>SUM(C9:C10)</f>
        <v>1300</v>
      </c>
      <c r="D11" s="81">
        <f>SUM(D9:D10)</f>
        <v>600</v>
      </c>
      <c r="E11" s="81"/>
      <c r="F11" s="81"/>
      <c r="G11" s="81">
        <f t="shared" ref="G11:H11" si="0">SUM(G9:G10)</f>
        <v>-600</v>
      </c>
      <c r="H11" s="81">
        <f t="shared" si="0"/>
        <v>1300</v>
      </c>
    </row>
    <row r="12" spans="1:8" x14ac:dyDescent="0.45">
      <c r="C12" s="82">
        <f>+C7-C11</f>
        <v>0</v>
      </c>
      <c r="D12" s="82">
        <f>+D7-D11</f>
        <v>0</v>
      </c>
      <c r="E12" s="82"/>
      <c r="F12" s="82"/>
      <c r="G12" s="82">
        <f t="shared" ref="G12:H12" si="1">+G7-G11</f>
        <v>0</v>
      </c>
      <c r="H12" s="82">
        <f t="shared" si="1"/>
        <v>0</v>
      </c>
    </row>
    <row r="13" spans="1:8" x14ac:dyDescent="0.45">
      <c r="C13" s="63"/>
      <c r="D13" s="63"/>
      <c r="E13" s="63"/>
      <c r="F13" s="63"/>
      <c r="G13" s="63"/>
      <c r="H13" s="63"/>
    </row>
    <row r="14" spans="1:8" x14ac:dyDescent="0.45">
      <c r="A14" s="79" t="s">
        <v>180</v>
      </c>
      <c r="C14" s="63"/>
      <c r="D14" s="63">
        <v>680</v>
      </c>
      <c r="E14" s="63"/>
      <c r="F14" s="63"/>
      <c r="G14" s="63"/>
      <c r="H14" s="63"/>
    </row>
    <row r="15" spans="1:8" x14ac:dyDescent="0.45">
      <c r="A15" s="79" t="s">
        <v>150</v>
      </c>
      <c r="C15" s="63"/>
      <c r="D15" s="63">
        <f>+D11</f>
        <v>600</v>
      </c>
      <c r="E15" s="63"/>
      <c r="F15" s="63"/>
      <c r="G15" s="63"/>
      <c r="H15" s="63"/>
    </row>
    <row r="16" spans="1:8" x14ac:dyDescent="0.45">
      <c r="A16" s="79" t="s">
        <v>161</v>
      </c>
      <c r="C16" s="63"/>
      <c r="D16" s="63">
        <f>+D14-D15</f>
        <v>80</v>
      </c>
      <c r="E16" s="63"/>
      <c r="F16" s="63"/>
      <c r="G16" s="63"/>
      <c r="H16" s="63"/>
    </row>
    <row r="17" spans="3:8" x14ac:dyDescent="0.45">
      <c r="C17" s="63"/>
      <c r="D17" s="63"/>
      <c r="E17" s="63"/>
      <c r="F17" s="63"/>
      <c r="G17" s="63"/>
      <c r="H17" s="63"/>
    </row>
    <row r="18" spans="3:8" x14ac:dyDescent="0.45">
      <c r="C18" s="63"/>
      <c r="D18" s="63"/>
      <c r="E18" s="63"/>
      <c r="F18" s="63"/>
      <c r="G18" s="63"/>
      <c r="H18" s="63"/>
    </row>
    <row r="19" spans="3:8" x14ac:dyDescent="0.45">
      <c r="C19" s="63"/>
      <c r="D19" s="63"/>
      <c r="E19" s="63"/>
      <c r="F19" s="63"/>
      <c r="G19" s="63"/>
      <c r="H19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9871-F2FC-4CDF-9FA7-00800C863205}">
  <dimension ref="A1:N31"/>
  <sheetViews>
    <sheetView workbookViewId="0">
      <selection activeCell="J4" sqref="J4"/>
    </sheetView>
  </sheetViews>
  <sheetFormatPr baseColWidth="10" defaultRowHeight="13.8" x14ac:dyDescent="0.45"/>
  <cols>
    <col min="1" max="1" width="23.7109375" bestFit="1" customWidth="1"/>
    <col min="3" max="3" width="8.6171875" bestFit="1" customWidth="1"/>
    <col min="4" max="4" width="28.47265625" bestFit="1" customWidth="1"/>
    <col min="5" max="5" width="10.6171875" style="63"/>
    <col min="6" max="6" width="5" customWidth="1"/>
    <col min="7" max="7" width="22.37890625" customWidth="1"/>
    <col min="9" max="9" width="10.6171875" style="63"/>
  </cols>
  <sheetData>
    <row r="1" spans="1:11" s="88" customFormat="1" ht="14.1" x14ac:dyDescent="0.5">
      <c r="B1" s="88" t="s">
        <v>54</v>
      </c>
      <c r="D1" s="88" t="s">
        <v>60</v>
      </c>
      <c r="E1" s="77"/>
      <c r="G1" s="88" t="s">
        <v>194</v>
      </c>
      <c r="I1" s="77"/>
    </row>
    <row r="3" spans="1:11" x14ac:dyDescent="0.45">
      <c r="A3" t="s">
        <v>188</v>
      </c>
      <c r="B3" s="63">
        <v>100000</v>
      </c>
      <c r="D3" s="79" t="s">
        <v>188</v>
      </c>
      <c r="E3" s="63">
        <f>+B3</f>
        <v>100000</v>
      </c>
      <c r="G3" s="97" t="s">
        <v>187</v>
      </c>
      <c r="I3" s="63">
        <v>50000</v>
      </c>
      <c r="J3" s="99">
        <f>+B22</f>
        <v>-10000</v>
      </c>
      <c r="K3" s="63">
        <f>+I3+J3</f>
        <v>40000</v>
      </c>
    </row>
    <row r="4" spans="1:11" x14ac:dyDescent="0.45">
      <c r="A4" s="79" t="s">
        <v>199</v>
      </c>
      <c r="B4" s="63">
        <f>+E10</f>
        <v>35625</v>
      </c>
      <c r="D4" t="str">
        <f>+G11</f>
        <v>Utilidad (perdida) contable</v>
      </c>
      <c r="E4" s="63">
        <f>-H11</f>
        <v>-9200</v>
      </c>
      <c r="G4" s="79" t="s">
        <v>195</v>
      </c>
      <c r="J4" s="63">
        <f>-J3</f>
        <v>10000</v>
      </c>
      <c r="K4" s="63">
        <f>+I4+J4</f>
        <v>10000</v>
      </c>
    </row>
    <row r="5" spans="1:11" x14ac:dyDescent="0.45">
      <c r="A5" s="79" t="s">
        <v>88</v>
      </c>
      <c r="B5" s="82">
        <f>+B3-B4</f>
        <v>64375</v>
      </c>
      <c r="D5" s="79" t="s">
        <v>200</v>
      </c>
      <c r="E5" s="63">
        <f>+H18</f>
        <v>6200</v>
      </c>
      <c r="G5" t="s">
        <v>186</v>
      </c>
      <c r="I5" s="63">
        <f>+B3</f>
        <v>100000</v>
      </c>
      <c r="J5" s="63"/>
      <c r="K5" s="63">
        <f>+I5+J5</f>
        <v>100000</v>
      </c>
    </row>
    <row r="6" spans="1:11" x14ac:dyDescent="0.45">
      <c r="A6" s="79" t="s">
        <v>189</v>
      </c>
      <c r="B6" s="63">
        <f>+K4</f>
        <v>10000</v>
      </c>
      <c r="D6" s="95" t="s">
        <v>36</v>
      </c>
      <c r="E6" s="96">
        <f>+B21</f>
        <v>3500</v>
      </c>
    </row>
    <row r="7" spans="1:11" x14ac:dyDescent="0.45">
      <c r="A7" s="79" t="s">
        <v>198</v>
      </c>
      <c r="B7" s="82">
        <f>+B6+B5</f>
        <v>74375</v>
      </c>
      <c r="D7" s="79" t="s">
        <v>83</v>
      </c>
      <c r="E7" s="82">
        <f>+E3+E4+E5+E6</f>
        <v>100500</v>
      </c>
    </row>
    <row r="8" spans="1:11" x14ac:dyDescent="0.45">
      <c r="D8" s="80" t="s">
        <v>193</v>
      </c>
      <c r="E8" s="63">
        <f>+E7*35%</f>
        <v>35175</v>
      </c>
    </row>
    <row r="9" spans="1:11" ht="14.4" customHeight="1" x14ac:dyDescent="0.45">
      <c r="D9" s="80" t="s">
        <v>192</v>
      </c>
      <c r="E9" s="63">
        <f>+J19</f>
        <v>450</v>
      </c>
      <c r="G9" s="79" t="s">
        <v>204</v>
      </c>
      <c r="H9" s="90">
        <v>24000</v>
      </c>
    </row>
    <row r="10" spans="1:11" x14ac:dyDescent="0.45">
      <c r="E10" s="82">
        <f>+E8+E9</f>
        <v>35625</v>
      </c>
      <c r="G10" t="s">
        <v>185</v>
      </c>
      <c r="H10" s="91">
        <f>+H15</f>
        <v>14800</v>
      </c>
    </row>
    <row r="11" spans="1:11" ht="14.4" customHeight="1" x14ac:dyDescent="0.55000000000000004">
      <c r="E11" s="87"/>
      <c r="G11" s="79" t="s">
        <v>203</v>
      </c>
      <c r="H11" s="82">
        <f>+H9-H10</f>
        <v>9200</v>
      </c>
    </row>
    <row r="12" spans="1:11" ht="14.1" x14ac:dyDescent="0.5">
      <c r="D12" s="83" t="s">
        <v>197</v>
      </c>
    </row>
    <row r="13" spans="1:11" x14ac:dyDescent="0.45">
      <c r="D13" t="str">
        <f>+D7</f>
        <v>Renta liquida</v>
      </c>
      <c r="E13" s="63">
        <f>+E7</f>
        <v>100500</v>
      </c>
      <c r="G13" s="79" t="s">
        <v>190</v>
      </c>
      <c r="H13" s="91">
        <v>21000</v>
      </c>
    </row>
    <row r="14" spans="1:11" x14ac:dyDescent="0.45">
      <c r="D14" t="s">
        <v>184</v>
      </c>
      <c r="E14" s="63">
        <f>+H19</f>
        <v>3000</v>
      </c>
      <c r="G14" s="79" t="s">
        <v>191</v>
      </c>
      <c r="H14" s="91">
        <v>6200</v>
      </c>
    </row>
    <row r="15" spans="1:11" x14ac:dyDescent="0.45">
      <c r="E15" s="82">
        <f>+E13+E14</f>
        <v>103500</v>
      </c>
      <c r="G15" s="79" t="s">
        <v>185</v>
      </c>
      <c r="H15" s="82">
        <f>+H13-H14</f>
        <v>14800</v>
      </c>
    </row>
    <row r="16" spans="1:11" x14ac:dyDescent="0.45">
      <c r="D16" s="79" t="s">
        <v>196</v>
      </c>
      <c r="E16" s="63">
        <f>+B4</f>
        <v>35625</v>
      </c>
      <c r="G16" s="79" t="s">
        <v>202</v>
      </c>
      <c r="H16" s="91">
        <f>IF((H9&gt;H15),(H9-H15),0)</f>
        <v>9200</v>
      </c>
    </row>
    <row r="17" spans="1:14" x14ac:dyDescent="0.45">
      <c r="D17" s="89" t="s">
        <v>201</v>
      </c>
      <c r="E17" s="82">
        <f>+E15-E16</f>
        <v>67875</v>
      </c>
      <c r="H17" s="63"/>
    </row>
    <row r="18" spans="1:14" x14ac:dyDescent="0.45">
      <c r="D18" s="86" t="s">
        <v>183</v>
      </c>
      <c r="E18" s="82">
        <f>+B7-E17</f>
        <v>6500</v>
      </c>
      <c r="G18" t="s">
        <v>182</v>
      </c>
      <c r="H18" s="90">
        <f>IF((H16&gt;H14),H14,H16)</f>
        <v>6200</v>
      </c>
      <c r="I18" s="75"/>
      <c r="J18" s="63"/>
    </row>
    <row r="19" spans="1:14" x14ac:dyDescent="0.45">
      <c r="F19" s="63"/>
      <c r="G19" t="s">
        <v>184</v>
      </c>
      <c r="H19" s="90">
        <f>+IF((H16-H18)&gt;0,(H16-H18),0)</f>
        <v>3000</v>
      </c>
      <c r="I19" s="75">
        <v>0.15</v>
      </c>
      <c r="J19" s="63">
        <f>+H19*I19</f>
        <v>450</v>
      </c>
    </row>
    <row r="20" spans="1:14" x14ac:dyDescent="0.45">
      <c r="A20" t="s">
        <v>210</v>
      </c>
      <c r="B20">
        <v>1</v>
      </c>
      <c r="C20">
        <v>2</v>
      </c>
      <c r="H20" s="63"/>
      <c r="J20" s="63"/>
    </row>
    <row r="21" spans="1:14" x14ac:dyDescent="0.45">
      <c r="A21" s="95" t="str">
        <f>+D6</f>
        <v>Gastos no deducibles</v>
      </c>
      <c r="B21" s="96">
        <v>3500</v>
      </c>
      <c r="C21" s="95">
        <v>0</v>
      </c>
      <c r="H21" s="63"/>
    </row>
    <row r="22" spans="1:14" x14ac:dyDescent="0.45">
      <c r="A22" s="98" t="s">
        <v>187</v>
      </c>
      <c r="B22" s="99">
        <v>-10000</v>
      </c>
      <c r="C22" s="97">
        <v>0</v>
      </c>
    </row>
    <row r="27" spans="1:14" x14ac:dyDescent="0.45">
      <c r="K27" s="85"/>
    </row>
    <row r="28" spans="1:14" x14ac:dyDescent="0.45">
      <c r="D28" s="63"/>
      <c r="F28" s="63"/>
      <c r="H28" s="63"/>
      <c r="J28" s="63"/>
      <c r="K28" s="63"/>
      <c r="L28" s="63"/>
      <c r="M28" s="63"/>
      <c r="N28" s="63"/>
    </row>
    <row r="29" spans="1:14" x14ac:dyDescent="0.45">
      <c r="C29" s="85"/>
      <c r="D29" s="63"/>
      <c r="F29" s="63"/>
      <c r="H29" s="63"/>
      <c r="J29" s="63"/>
      <c r="K29" s="63"/>
      <c r="L29" s="63"/>
      <c r="M29" s="63"/>
      <c r="N29" s="63"/>
    </row>
    <row r="30" spans="1:14" x14ac:dyDescent="0.45">
      <c r="D30" s="63"/>
      <c r="F30" s="63"/>
    </row>
    <row r="31" spans="1:14" x14ac:dyDescent="0.45">
      <c r="D31" s="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171875" defaultRowHeight="15" customHeight="1" x14ac:dyDescent="0.45"/>
  <cols>
    <col min="1" max="1" width="41.47265625" customWidth="1"/>
    <col min="2" max="2" width="12" customWidth="1"/>
    <col min="3" max="3" width="14.1875" customWidth="1"/>
    <col min="4" max="4" width="2.7109375" customWidth="1"/>
    <col min="5" max="5" width="17" customWidth="1"/>
    <col min="6" max="6" width="2.37890625" customWidth="1"/>
    <col min="7" max="7" width="12.1875" customWidth="1"/>
    <col min="8" max="8" width="10.90234375" customWidth="1"/>
    <col min="9" max="9" width="3.1875" customWidth="1"/>
    <col min="10" max="26" width="9.37890625" customWidth="1"/>
  </cols>
  <sheetData>
    <row r="1" spans="1:26" ht="14.4" x14ac:dyDescent="0.55000000000000004">
      <c r="A1" s="41"/>
      <c r="B1" s="41"/>
      <c r="C1" s="118">
        <v>2019</v>
      </c>
      <c r="D1" s="116"/>
      <c r="E1" s="116"/>
      <c r="F1" s="116"/>
      <c r="G1" s="116"/>
      <c r="H1" s="116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4.4" x14ac:dyDescent="0.55000000000000004">
      <c r="A2" s="41"/>
      <c r="B2" s="41"/>
      <c r="C2" s="42" t="s">
        <v>90</v>
      </c>
      <c r="D2" s="42"/>
      <c r="E2" s="42" t="s">
        <v>73</v>
      </c>
      <c r="F2" s="42"/>
      <c r="G2" s="119" t="s">
        <v>74</v>
      </c>
      <c r="H2" s="11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4.4" x14ac:dyDescent="0.55000000000000004">
      <c r="A3" s="43" t="s">
        <v>75</v>
      </c>
      <c r="B3" s="41"/>
      <c r="C3" s="18">
        <v>0.33</v>
      </c>
      <c r="D3" s="18"/>
      <c r="E3" s="18">
        <f>+C3</f>
        <v>0.33</v>
      </c>
      <c r="F3" s="18"/>
      <c r="G3" s="45" t="s">
        <v>76</v>
      </c>
      <c r="H3" s="46">
        <f>+E3</f>
        <v>0.33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4.4" x14ac:dyDescent="0.55000000000000004">
      <c r="A4" s="43" t="s">
        <v>77</v>
      </c>
      <c r="C4" s="47"/>
      <c r="D4" s="47"/>
      <c r="E4" s="18">
        <v>0.33</v>
      </c>
      <c r="F4" s="18"/>
      <c r="G4" s="29"/>
      <c r="H4" s="30"/>
    </row>
    <row r="5" spans="1:26" ht="14.4" x14ac:dyDescent="0.55000000000000004">
      <c r="C5" s="23"/>
      <c r="D5" s="23"/>
      <c r="E5" s="23"/>
      <c r="F5" s="23"/>
      <c r="G5" s="29"/>
      <c r="H5" s="30"/>
    </row>
    <row r="6" spans="1:26" ht="14.4" x14ac:dyDescent="0.55000000000000004">
      <c r="A6" s="16" t="s">
        <v>78</v>
      </c>
      <c r="C6" s="29">
        <v>80000</v>
      </c>
      <c r="D6" s="23"/>
      <c r="E6" s="23">
        <f t="shared" ref="E6:E7" si="0">+C6</f>
        <v>80000</v>
      </c>
      <c r="F6" s="23"/>
      <c r="G6" s="29"/>
      <c r="H6" s="29"/>
    </row>
    <row r="7" spans="1:26" ht="14.4" x14ac:dyDescent="0.55000000000000004">
      <c r="A7" s="16" t="s">
        <v>79</v>
      </c>
      <c r="C7" s="23">
        <v>-90000</v>
      </c>
      <c r="D7" s="23"/>
      <c r="E7" s="23">
        <f t="shared" si="0"/>
        <v>-90000</v>
      </c>
      <c r="F7" s="23"/>
      <c r="G7" s="29"/>
      <c r="H7" s="29"/>
    </row>
    <row r="8" spans="1:26" ht="14.4" x14ac:dyDescent="0.55000000000000004">
      <c r="A8" s="16" t="s">
        <v>80</v>
      </c>
      <c r="C8" s="26">
        <f>+C6+C7</f>
        <v>-10000</v>
      </c>
      <c r="D8" s="23"/>
      <c r="E8" s="26">
        <f>+E6+E7</f>
        <v>-10000</v>
      </c>
      <c r="F8" s="23"/>
      <c r="G8" s="29">
        <f>+C8*$E$3</f>
        <v>-3300</v>
      </c>
      <c r="H8" s="30">
        <f>+H3</f>
        <v>0.33</v>
      </c>
    </row>
    <row r="9" spans="1:26" ht="14.4" x14ac:dyDescent="0.55000000000000004">
      <c r="A9" s="16" t="s">
        <v>36</v>
      </c>
      <c r="B9" s="16" t="s">
        <v>81</v>
      </c>
      <c r="C9" s="23">
        <v>8000</v>
      </c>
      <c r="D9" s="23"/>
      <c r="E9" s="23"/>
      <c r="F9" s="23"/>
      <c r="G9" s="29"/>
      <c r="H9" s="30">
        <f t="shared" ref="H9:H10" si="1">+G9/$E$8</f>
        <v>0</v>
      </c>
    </row>
    <row r="10" spans="1:26" ht="14.4" x14ac:dyDescent="0.55000000000000004">
      <c r="A10" s="16" t="s">
        <v>82</v>
      </c>
      <c r="B10" s="16" t="s">
        <v>81</v>
      </c>
      <c r="C10" s="23">
        <v>-3000</v>
      </c>
      <c r="D10" s="23"/>
      <c r="E10" s="23"/>
      <c r="F10" s="23"/>
      <c r="G10" s="29"/>
      <c r="H10" s="30">
        <f t="shared" si="1"/>
        <v>0</v>
      </c>
    </row>
    <row r="11" spans="1:26" ht="14.4" x14ac:dyDescent="0.55000000000000004">
      <c r="A11" s="16" t="s">
        <v>83</v>
      </c>
      <c r="C11" s="26">
        <f>SUM(C8:C10)</f>
        <v>-5000</v>
      </c>
      <c r="D11" s="23"/>
      <c r="E11" s="23"/>
      <c r="F11" s="23"/>
      <c r="G11" s="29"/>
      <c r="H11" s="29"/>
    </row>
    <row r="12" spans="1:26" ht="14.4" x14ac:dyDescent="0.55000000000000004">
      <c r="A12" s="16" t="s">
        <v>84</v>
      </c>
      <c r="C12" s="23"/>
      <c r="D12" s="23"/>
      <c r="E12" s="23"/>
      <c r="F12" s="23"/>
      <c r="G12" s="29">
        <f>+(E3-E4)*(C9+C10)</f>
        <v>0</v>
      </c>
      <c r="H12" s="30">
        <f>+G12/$E$8</f>
        <v>0</v>
      </c>
    </row>
    <row r="13" spans="1:26" ht="14.4" x14ac:dyDescent="0.55000000000000004">
      <c r="A13" s="16" t="s">
        <v>85</v>
      </c>
      <c r="C13" s="23">
        <f>-C11*C3</f>
        <v>1650</v>
      </c>
      <c r="D13" s="23"/>
      <c r="E13" s="23">
        <f>+C13</f>
        <v>1650</v>
      </c>
      <c r="F13" s="23"/>
      <c r="G13" s="29"/>
      <c r="H13" s="29"/>
    </row>
    <row r="14" spans="1:26" ht="14.4" x14ac:dyDescent="0.55000000000000004">
      <c r="A14" s="16" t="s">
        <v>86</v>
      </c>
      <c r="C14" s="23"/>
      <c r="D14" s="23"/>
      <c r="E14" s="23">
        <f>+(C9+C10)*E4</f>
        <v>1650</v>
      </c>
      <c r="F14" s="23"/>
      <c r="G14" s="29"/>
      <c r="H14" s="29"/>
    </row>
    <row r="15" spans="1:26" ht="14.4" x14ac:dyDescent="0.55000000000000004">
      <c r="A15" s="16" t="s">
        <v>87</v>
      </c>
      <c r="C15" s="23">
        <f>+C13+C14</f>
        <v>1650</v>
      </c>
      <c r="D15" s="23"/>
      <c r="E15" s="23">
        <f>+E13+E14</f>
        <v>3300</v>
      </c>
      <c r="F15" s="23"/>
      <c r="G15" s="29">
        <f>+G8+G9+G103+G10+G14+G12</f>
        <v>-3300</v>
      </c>
      <c r="H15" s="30">
        <f>+H12+H10+H9+H8</f>
        <v>0.33</v>
      </c>
    </row>
    <row r="16" spans="1:26" ht="14.4" x14ac:dyDescent="0.55000000000000004">
      <c r="A16" s="16" t="s">
        <v>88</v>
      </c>
      <c r="C16" s="23"/>
      <c r="D16" s="23"/>
      <c r="E16" s="26">
        <f>+E8+E15</f>
        <v>-6700</v>
      </c>
      <c r="F16" s="23"/>
      <c r="G16" s="29"/>
      <c r="H16" s="30">
        <f>-E15/E8</f>
        <v>0.33</v>
      </c>
    </row>
    <row r="17" spans="1:10" ht="14.4" x14ac:dyDescent="0.55000000000000004">
      <c r="C17" s="23"/>
      <c r="D17" s="23"/>
      <c r="E17" s="23"/>
      <c r="F17" s="23"/>
      <c r="G17" s="29"/>
      <c r="H17" s="30">
        <f>+H16-H15</f>
        <v>0</v>
      </c>
      <c r="J17" s="16" t="s">
        <v>89</v>
      </c>
    </row>
    <row r="18" spans="1:10" ht="14.4" x14ac:dyDescent="0.55000000000000004">
      <c r="C18" s="23"/>
      <c r="D18" s="23"/>
      <c r="E18" s="23"/>
      <c r="F18" s="23"/>
      <c r="G18" s="29"/>
      <c r="H18" s="30"/>
    </row>
    <row r="19" spans="1:10" ht="14.4" x14ac:dyDescent="0.55000000000000004">
      <c r="C19" s="23"/>
      <c r="D19" s="23"/>
      <c r="E19" s="23"/>
      <c r="F19" s="23"/>
      <c r="G19" s="29"/>
      <c r="H19" s="29"/>
    </row>
    <row r="20" spans="1:10" ht="14.4" x14ac:dyDescent="0.55000000000000004">
      <c r="A20" s="16" t="s">
        <v>43</v>
      </c>
      <c r="C20" s="23">
        <v>12000</v>
      </c>
      <c r="D20" s="23"/>
      <c r="E20" s="23"/>
      <c r="F20" s="23"/>
      <c r="G20" s="29"/>
      <c r="H20" s="29"/>
    </row>
    <row r="21" spans="1:10" ht="15.75" customHeight="1" x14ac:dyDescent="0.55000000000000004">
      <c r="A21" s="16" t="s">
        <v>91</v>
      </c>
      <c r="C21" s="23">
        <f>+C20-C11</f>
        <v>17000</v>
      </c>
      <c r="D21" s="23"/>
      <c r="E21" s="23">
        <f>+C21*E3</f>
        <v>5610</v>
      </c>
      <c r="F21" s="23"/>
      <c r="G21" s="29">
        <f>+E21</f>
        <v>5610</v>
      </c>
      <c r="H21" s="30">
        <f>-G21/E8</f>
        <v>0.56100000000000005</v>
      </c>
    </row>
    <row r="22" spans="1:10" ht="15.75" customHeight="1" x14ac:dyDescent="0.55000000000000004">
      <c r="A22" s="16" t="s">
        <v>92</v>
      </c>
      <c r="C22" s="23"/>
      <c r="D22" s="23"/>
      <c r="E22" s="26">
        <f>+E21+E15</f>
        <v>8910</v>
      </c>
      <c r="F22" s="23"/>
      <c r="G22" s="29">
        <f>+G15+G21</f>
        <v>2310</v>
      </c>
      <c r="H22" s="30">
        <f>+H21+H15</f>
        <v>0.89100000000000001</v>
      </c>
    </row>
    <row r="23" spans="1:10" ht="15.75" customHeight="1" x14ac:dyDescent="0.55000000000000004">
      <c r="C23" s="23"/>
      <c r="D23" s="23"/>
      <c r="E23" s="23"/>
      <c r="F23" s="23"/>
      <c r="G23" s="29"/>
      <c r="H23" s="30">
        <f>-E22/E8</f>
        <v>0.89100000000000001</v>
      </c>
    </row>
    <row r="24" spans="1:10" ht="15.75" customHeight="1" x14ac:dyDescent="0.55000000000000004">
      <c r="C24" s="23"/>
      <c r="D24" s="23"/>
      <c r="E24" s="23"/>
      <c r="F24" s="23"/>
      <c r="G24" s="29"/>
      <c r="H24" s="30">
        <f>+H22-H23</f>
        <v>0</v>
      </c>
      <c r="J24" s="16" t="s">
        <v>89</v>
      </c>
    </row>
    <row r="25" spans="1:10" ht="15.75" customHeight="1" x14ac:dyDescent="0.55000000000000004">
      <c r="C25" s="23"/>
      <c r="D25" s="23"/>
      <c r="E25" s="23"/>
      <c r="F25" s="23"/>
      <c r="G25" s="23"/>
      <c r="H25" s="23"/>
    </row>
    <row r="26" spans="1:10" ht="15.75" customHeight="1" x14ac:dyDescent="0.55000000000000004">
      <c r="C26" s="17"/>
      <c r="D26" s="17"/>
      <c r="E26" s="23"/>
      <c r="F26" s="23"/>
      <c r="G26" s="23"/>
      <c r="H26" s="23"/>
    </row>
    <row r="27" spans="1:10" ht="15.75" customHeight="1" x14ac:dyDescent="0.55000000000000004">
      <c r="C27" s="23"/>
      <c r="D27" s="23"/>
      <c r="E27" s="17"/>
      <c r="F27" s="17"/>
      <c r="G27" s="17"/>
      <c r="H27" s="23"/>
    </row>
    <row r="28" spans="1:10" ht="15.75" customHeight="1" x14ac:dyDescent="0.55000000000000004">
      <c r="C28" s="23"/>
      <c r="D28" s="23"/>
      <c r="E28" s="17"/>
      <c r="F28" s="17"/>
      <c r="G28" s="17"/>
      <c r="H28" s="23"/>
    </row>
    <row r="29" spans="1:10" ht="15.75" customHeight="1" x14ac:dyDescent="0.55000000000000004">
      <c r="C29" s="23"/>
      <c r="D29" s="23"/>
      <c r="E29" s="23"/>
      <c r="F29" s="23"/>
      <c r="G29" s="23"/>
      <c r="H29" s="23"/>
    </row>
    <row r="30" spans="1:10" ht="15.75" customHeight="1" x14ac:dyDescent="0.55000000000000004">
      <c r="C30" s="17"/>
      <c r="D30" s="17"/>
      <c r="E30" s="17"/>
      <c r="F30" s="17"/>
      <c r="G30" s="17"/>
    </row>
    <row r="31" spans="1:10" ht="15.75" customHeight="1" x14ac:dyDescent="0.45"/>
    <row r="32" spans="1:10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C1:H1"/>
    <mergeCell ref="G2: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2.6171875" defaultRowHeight="15" customHeight="1" x14ac:dyDescent="0.45"/>
  <cols>
    <col min="1" max="1" width="53.1875" customWidth="1"/>
    <col min="2" max="2" width="4" customWidth="1"/>
    <col min="3" max="3" width="16" customWidth="1"/>
    <col min="4" max="4" width="4.6171875" customWidth="1"/>
    <col min="5" max="5" width="9.37890625" customWidth="1"/>
    <col min="6" max="6" width="6.09375" customWidth="1"/>
    <col min="7" max="7" width="13.09375" customWidth="1"/>
    <col min="8" max="8" width="4" customWidth="1"/>
    <col min="9" max="9" width="8.37890625" customWidth="1"/>
    <col min="10" max="10" width="2.90234375" customWidth="1"/>
    <col min="11" max="12" width="9.37890625" customWidth="1"/>
    <col min="13" max="14" width="2.6171875" customWidth="1"/>
    <col min="15" max="16" width="9.37890625" customWidth="1"/>
    <col min="17" max="17" width="2.47265625" customWidth="1"/>
    <col min="18" max="18" width="2.7109375" customWidth="1"/>
    <col min="19" max="20" width="9.37890625" customWidth="1"/>
    <col min="21" max="21" width="2.37890625" customWidth="1"/>
    <col min="22" max="26" width="9.37890625" customWidth="1"/>
  </cols>
  <sheetData>
    <row r="1" spans="1:26" ht="14.4" x14ac:dyDescent="0.55000000000000004">
      <c r="A1" s="4" t="s">
        <v>93</v>
      </c>
      <c r="B1" s="4"/>
      <c r="C1" s="4" t="s">
        <v>94</v>
      </c>
      <c r="D1" s="4"/>
      <c r="E1" s="4" t="s">
        <v>95</v>
      </c>
      <c r="F1" s="4" t="s">
        <v>96</v>
      </c>
      <c r="G1" s="4" t="s">
        <v>97</v>
      </c>
      <c r="H1" s="4" t="s">
        <v>96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4" x14ac:dyDescent="0.55000000000000004">
      <c r="A2" s="4"/>
      <c r="B2" s="4"/>
      <c r="C2" s="4" t="s">
        <v>98</v>
      </c>
      <c r="D2" s="4"/>
      <c r="E2" s="4" t="s">
        <v>99</v>
      </c>
      <c r="F2" s="4"/>
      <c r="G2" s="4" t="s">
        <v>99</v>
      </c>
      <c r="H2" s="4"/>
      <c r="I2" s="4"/>
      <c r="J2" s="4"/>
      <c r="K2" s="122" t="s">
        <v>100</v>
      </c>
      <c r="L2" s="121"/>
      <c r="M2" s="4"/>
      <c r="N2" s="4"/>
      <c r="O2" s="122" t="s">
        <v>101</v>
      </c>
      <c r="P2" s="121"/>
      <c r="Q2" s="48"/>
      <c r="R2" s="4"/>
      <c r="S2" s="122" t="s">
        <v>102</v>
      </c>
      <c r="T2" s="121"/>
      <c r="U2" s="4"/>
      <c r="V2" s="4"/>
      <c r="W2" s="4"/>
      <c r="X2" s="4"/>
      <c r="Y2" s="4"/>
      <c r="Z2" s="4"/>
    </row>
    <row r="3" spans="1:26" ht="14.4" x14ac:dyDescent="0.55000000000000004">
      <c r="A3" s="49" t="s">
        <v>103</v>
      </c>
      <c r="B3" s="4"/>
      <c r="C3" s="18">
        <v>1</v>
      </c>
      <c r="D3" s="4"/>
      <c r="E3" s="4" t="s">
        <v>104</v>
      </c>
      <c r="F3" s="4"/>
      <c r="G3" s="4" t="s">
        <v>105</v>
      </c>
      <c r="H3" s="4"/>
      <c r="I3" s="4"/>
      <c r="J3" s="50" t="s">
        <v>106</v>
      </c>
      <c r="K3" s="51">
        <f>+C19</f>
        <v>35625</v>
      </c>
      <c r="L3" s="52"/>
      <c r="M3" s="4"/>
      <c r="N3" s="50" t="s">
        <v>106</v>
      </c>
      <c r="O3" s="51">
        <f>+C18</f>
        <v>1875</v>
      </c>
      <c r="P3" s="52"/>
      <c r="Q3" s="4"/>
      <c r="R3" s="4"/>
      <c r="S3" s="51"/>
      <c r="T3" s="53">
        <f>+C14</f>
        <v>37500</v>
      </c>
      <c r="U3" s="50" t="s">
        <v>106</v>
      </c>
      <c r="V3" s="4"/>
      <c r="W3" s="4"/>
      <c r="X3" s="4"/>
      <c r="Y3" s="4"/>
      <c r="Z3" s="4"/>
    </row>
    <row r="4" spans="1:26" ht="14.4" x14ac:dyDescent="0.55000000000000004">
      <c r="A4" s="49" t="s">
        <v>107</v>
      </c>
      <c r="B4" s="4"/>
      <c r="C4" s="18">
        <v>0</v>
      </c>
      <c r="D4" s="4"/>
      <c r="E4" s="18">
        <f>+C3</f>
        <v>1</v>
      </c>
      <c r="F4" s="4"/>
      <c r="G4" s="18">
        <v>0.6</v>
      </c>
      <c r="H4" s="4"/>
      <c r="I4" s="4"/>
      <c r="J4" s="4"/>
      <c r="K4" s="54"/>
      <c r="L4" s="4"/>
      <c r="M4" s="4"/>
      <c r="N4" s="4"/>
      <c r="O4" s="54"/>
      <c r="P4" s="4"/>
      <c r="Q4" s="4"/>
      <c r="R4" s="4"/>
      <c r="S4" s="54"/>
      <c r="T4" s="4"/>
      <c r="U4" s="4"/>
      <c r="V4" s="4"/>
      <c r="W4" s="4"/>
      <c r="X4" s="4"/>
      <c r="Y4" s="4"/>
      <c r="Z4" s="4"/>
    </row>
    <row r="5" spans="1:26" ht="14.4" x14ac:dyDescent="0.55000000000000004">
      <c r="A5" s="49" t="s">
        <v>108</v>
      </c>
      <c r="C5" s="18">
        <v>0.6</v>
      </c>
    </row>
    <row r="6" spans="1:26" ht="14.4" x14ac:dyDescent="0.55000000000000004">
      <c r="A6" s="16" t="s">
        <v>109</v>
      </c>
      <c r="C6" s="23"/>
      <c r="D6" s="23"/>
      <c r="E6" s="23">
        <v>50000</v>
      </c>
      <c r="F6" s="23"/>
      <c r="G6" s="23">
        <v>10000</v>
      </c>
      <c r="H6" s="23"/>
      <c r="K6" s="120" t="s">
        <v>52</v>
      </c>
      <c r="L6" s="121"/>
      <c r="M6" s="4"/>
      <c r="N6" s="4"/>
      <c r="O6" s="120" t="s">
        <v>110</v>
      </c>
      <c r="P6" s="121"/>
      <c r="Q6" s="48"/>
    </row>
    <row r="7" spans="1:26" ht="15" customHeight="1" x14ac:dyDescent="0.55000000000000004">
      <c r="A7" s="16" t="s">
        <v>111</v>
      </c>
      <c r="C7" s="23"/>
      <c r="D7" s="23"/>
      <c r="E7" s="23">
        <v>12500</v>
      </c>
      <c r="F7" s="55">
        <v>0.25</v>
      </c>
      <c r="G7" s="23">
        <v>2500</v>
      </c>
      <c r="H7" s="17">
        <f>+G7/G6</f>
        <v>0.25</v>
      </c>
      <c r="J7" s="50" t="s">
        <v>112</v>
      </c>
      <c r="K7" s="51">
        <f>+C28</f>
        <v>9375</v>
      </c>
      <c r="L7" s="52"/>
      <c r="M7" s="4"/>
      <c r="N7" s="4"/>
      <c r="O7" s="51"/>
      <c r="P7" s="53">
        <f>+K7</f>
        <v>9375</v>
      </c>
      <c r="Q7" s="50" t="str">
        <f>+J7</f>
        <v>b)</v>
      </c>
    </row>
    <row r="8" spans="1:26" ht="14.4" x14ac:dyDescent="0.55000000000000004">
      <c r="A8" s="16" t="s">
        <v>88</v>
      </c>
      <c r="C8" s="23"/>
      <c r="D8" s="23"/>
      <c r="E8" s="23">
        <f>+E6-E7</f>
        <v>37500</v>
      </c>
      <c r="F8" s="23"/>
      <c r="G8" s="23">
        <f>+G6-G7</f>
        <v>7500</v>
      </c>
      <c r="H8" s="23"/>
      <c r="I8" s="50"/>
      <c r="K8" s="54"/>
      <c r="L8" s="4"/>
      <c r="M8" s="4"/>
      <c r="N8" s="4"/>
      <c r="O8" s="54"/>
      <c r="P8" s="4"/>
      <c r="Q8" s="4"/>
    </row>
    <row r="9" spans="1:26" ht="14.4" x14ac:dyDescent="0.55000000000000004">
      <c r="C9" s="23"/>
      <c r="D9" s="23"/>
      <c r="E9" s="23"/>
      <c r="F9" s="23"/>
      <c r="G9" s="23"/>
      <c r="H9" s="23"/>
    </row>
    <row r="10" spans="1:26" ht="14.4" x14ac:dyDescent="0.55000000000000004">
      <c r="A10" s="16" t="s">
        <v>113</v>
      </c>
      <c r="C10" s="23"/>
      <c r="D10" s="23"/>
      <c r="E10" s="23">
        <f>+E6*E11</f>
        <v>12500</v>
      </c>
      <c r="F10" s="23"/>
      <c r="G10" s="23">
        <f>+G6*G11</f>
        <v>2500</v>
      </c>
      <c r="H10" s="23"/>
      <c r="J10" s="4"/>
      <c r="K10" s="120" t="s">
        <v>114</v>
      </c>
      <c r="L10" s="121"/>
      <c r="M10" s="48"/>
      <c r="O10" s="120" t="s">
        <v>115</v>
      </c>
      <c r="P10" s="121"/>
      <c r="Q10" s="4"/>
    </row>
    <row r="11" spans="1:26" ht="15" customHeight="1" x14ac:dyDescent="0.55000000000000004">
      <c r="A11" s="16" t="s">
        <v>116</v>
      </c>
      <c r="C11" s="23"/>
      <c r="D11" s="23"/>
      <c r="E11" s="55">
        <v>0.25</v>
      </c>
      <c r="F11" s="23"/>
      <c r="G11" s="30">
        <v>0.25</v>
      </c>
      <c r="H11" s="23"/>
      <c r="J11" s="50" t="s">
        <v>112</v>
      </c>
      <c r="K11" s="51">
        <f>C27</f>
        <v>12000</v>
      </c>
      <c r="L11" s="53"/>
      <c r="M11" s="50"/>
      <c r="N11" s="50"/>
      <c r="O11" s="51"/>
      <c r="P11" s="53">
        <f>+K11</f>
        <v>12000</v>
      </c>
      <c r="Q11" s="50" t="s">
        <v>112</v>
      </c>
    </row>
    <row r="12" spans="1:26" ht="15" customHeight="1" x14ac:dyDescent="0.55000000000000004">
      <c r="C12" s="23"/>
      <c r="D12" s="23"/>
      <c r="E12" s="23"/>
      <c r="F12" s="23"/>
      <c r="G12" s="23"/>
      <c r="H12" s="23"/>
      <c r="J12" s="4"/>
      <c r="K12" s="54"/>
      <c r="L12" s="4"/>
      <c r="M12" s="4"/>
      <c r="O12" s="54"/>
      <c r="P12" s="4"/>
      <c r="Q12" s="4"/>
    </row>
    <row r="14" spans="1:26" ht="14.4" x14ac:dyDescent="0.55000000000000004">
      <c r="A14" s="16" t="s">
        <v>117</v>
      </c>
      <c r="C14" s="23">
        <f>+E8</f>
        <v>37500</v>
      </c>
      <c r="D14" s="23"/>
      <c r="E14" s="23">
        <f>+G8*G4</f>
        <v>4500</v>
      </c>
      <c r="F14" s="23"/>
      <c r="G14" s="23"/>
      <c r="H14" s="23"/>
    </row>
    <row r="15" spans="1:26" ht="14.4" x14ac:dyDescent="0.55000000000000004">
      <c r="A15" s="16" t="s">
        <v>118</v>
      </c>
      <c r="C15" s="23">
        <f>+E14</f>
        <v>4500</v>
      </c>
      <c r="D15" s="23"/>
      <c r="E15" s="23"/>
      <c r="F15" s="23"/>
      <c r="G15" s="23"/>
      <c r="H15" s="23"/>
    </row>
    <row r="16" spans="1:26" ht="14.4" x14ac:dyDescent="0.55000000000000004">
      <c r="A16" s="16" t="s">
        <v>119</v>
      </c>
      <c r="C16" s="23">
        <f>+C14-C15</f>
        <v>33000</v>
      </c>
      <c r="D16" s="23"/>
      <c r="E16" s="23"/>
      <c r="F16" s="23"/>
      <c r="G16" s="23"/>
      <c r="H16" s="23"/>
    </row>
    <row r="17" spans="1:8" ht="14.4" x14ac:dyDescent="0.55000000000000004">
      <c r="C17" s="23"/>
      <c r="D17" s="23"/>
      <c r="E17" s="23"/>
      <c r="F17" s="23"/>
      <c r="G17" s="23"/>
      <c r="H17" s="23"/>
    </row>
    <row r="18" spans="1:8" ht="14.4" x14ac:dyDescent="0.55000000000000004">
      <c r="A18" s="16" t="s">
        <v>120</v>
      </c>
      <c r="B18" s="17">
        <v>0.05</v>
      </c>
      <c r="C18" s="23">
        <f>+B18*C14</f>
        <v>1875</v>
      </c>
      <c r="D18" s="23"/>
      <c r="E18" s="23"/>
      <c r="F18" s="23"/>
      <c r="G18" s="23"/>
      <c r="H18" s="23"/>
    </row>
    <row r="19" spans="1:8" ht="14.4" x14ac:dyDescent="0.55000000000000004">
      <c r="A19" s="17" t="s">
        <v>121</v>
      </c>
      <c r="C19" s="23">
        <f>+C14-C18</f>
        <v>35625</v>
      </c>
      <c r="D19" s="23"/>
      <c r="E19" s="23"/>
      <c r="F19" s="23"/>
      <c r="G19" s="23"/>
      <c r="H19" s="23"/>
    </row>
    <row r="20" spans="1:8" ht="14.4" x14ac:dyDescent="0.55000000000000004">
      <c r="C20" s="23"/>
      <c r="D20" s="23"/>
      <c r="E20" s="23"/>
      <c r="F20" s="23"/>
      <c r="G20" s="23"/>
      <c r="H20" s="23"/>
    </row>
    <row r="21" spans="1:8" ht="15.75" customHeight="1" x14ac:dyDescent="0.55000000000000004">
      <c r="A21" s="16" t="s">
        <v>122</v>
      </c>
      <c r="C21" s="23"/>
      <c r="D21" s="23"/>
      <c r="E21" s="23"/>
      <c r="F21" s="23"/>
      <c r="G21" s="23"/>
      <c r="H21" s="23"/>
    </row>
    <row r="22" spans="1:8" ht="15.75" customHeight="1" x14ac:dyDescent="0.55000000000000004">
      <c r="A22" s="16" t="str">
        <f t="shared" ref="A22:A23" si="0">+A15</f>
        <v xml:space="preserve">  Generados por la subsidiaria indirecta (Luna)</v>
      </c>
      <c r="B22" s="17"/>
      <c r="C22" s="23">
        <f>+C15*G11</f>
        <v>1125</v>
      </c>
      <c r="D22" s="23"/>
      <c r="E22" s="23"/>
      <c r="F22" s="23"/>
      <c r="G22" s="23"/>
      <c r="H22" s="23"/>
    </row>
    <row r="23" spans="1:8" ht="15.75" customHeight="1" x14ac:dyDescent="0.55000000000000004">
      <c r="A23" s="16" t="str">
        <f t="shared" si="0"/>
        <v xml:space="preserve">  Generados por la Subsidiaria directa  (Tierra)</v>
      </c>
      <c r="B23" s="17"/>
      <c r="C23" s="23">
        <f>+C16*E11</f>
        <v>8250</v>
      </c>
      <c r="D23" s="23"/>
      <c r="E23" s="23"/>
      <c r="F23" s="23"/>
      <c r="G23" s="23"/>
      <c r="H23" s="23"/>
    </row>
    <row r="24" spans="1:8" ht="15.75" customHeight="1" x14ac:dyDescent="0.55000000000000004">
      <c r="C24" s="23">
        <f>+C23+C22</f>
        <v>9375</v>
      </c>
      <c r="E24" s="23"/>
      <c r="G24" s="23"/>
    </row>
    <row r="25" spans="1:8" ht="15.75" customHeight="1" x14ac:dyDescent="0.45"/>
    <row r="26" spans="1:8" ht="15.75" customHeight="1" x14ac:dyDescent="0.55000000000000004">
      <c r="A26" s="16" t="s">
        <v>123</v>
      </c>
      <c r="C26" s="23">
        <f>+C14</f>
        <v>37500</v>
      </c>
    </row>
    <row r="27" spans="1:8" ht="15.75" customHeight="1" x14ac:dyDescent="0.55000000000000004">
      <c r="A27" s="16" t="s">
        <v>124</v>
      </c>
      <c r="B27" s="17">
        <v>0.32</v>
      </c>
      <c r="C27" s="23">
        <f>C26*B27</f>
        <v>12000</v>
      </c>
      <c r="E27" s="23"/>
    </row>
    <row r="28" spans="1:8" ht="15.75" customHeight="1" x14ac:dyDescent="0.55000000000000004">
      <c r="A28" s="16" t="s">
        <v>66</v>
      </c>
      <c r="C28" s="29">
        <f>+IF((C24+C18)&lt;C27,C24,C27)</f>
        <v>9375</v>
      </c>
      <c r="E28" s="23"/>
    </row>
    <row r="29" spans="1:8" ht="15.75" customHeight="1" x14ac:dyDescent="0.55000000000000004">
      <c r="A29" s="16" t="s">
        <v>125</v>
      </c>
      <c r="C29" s="23">
        <f>+C28-C27</f>
        <v>-2625</v>
      </c>
      <c r="D29" s="17">
        <f>-C29/C26</f>
        <v>7.0000000000000007E-2</v>
      </c>
    </row>
    <row r="30" spans="1:8" ht="15.75" customHeight="1" x14ac:dyDescent="0.55000000000000004">
      <c r="A30" s="16" t="s">
        <v>126</v>
      </c>
      <c r="C30" s="23">
        <f>+C26+C29</f>
        <v>34875</v>
      </c>
    </row>
    <row r="31" spans="1:8" ht="15.75" customHeight="1" x14ac:dyDescent="0.55000000000000004">
      <c r="C31" s="23"/>
    </row>
    <row r="32" spans="1:8" ht="15.75" customHeight="1" x14ac:dyDescent="0.55000000000000004">
      <c r="A32" s="16" t="s">
        <v>127</v>
      </c>
      <c r="C32" s="23">
        <f>+C27</f>
        <v>12000</v>
      </c>
    </row>
    <row r="33" spans="1:9" ht="15.75" customHeight="1" x14ac:dyDescent="0.55000000000000004">
      <c r="A33" s="16" t="s">
        <v>128</v>
      </c>
      <c r="C33" s="23">
        <f>-C28</f>
        <v>-9375</v>
      </c>
    </row>
    <row r="34" spans="1:9" ht="15.75" customHeight="1" x14ac:dyDescent="0.55000000000000004">
      <c r="A34" s="16" t="s">
        <v>129</v>
      </c>
      <c r="C34" s="23">
        <f>-C18</f>
        <v>-1875</v>
      </c>
    </row>
    <row r="35" spans="1:9" ht="15.75" customHeight="1" x14ac:dyDescent="0.55000000000000004">
      <c r="A35" s="16" t="s">
        <v>130</v>
      </c>
      <c r="C35" s="23">
        <f>SUM(C32:C34)</f>
        <v>750</v>
      </c>
    </row>
    <row r="36" spans="1:9" ht="15.75" customHeight="1" x14ac:dyDescent="0.55000000000000004">
      <c r="C36" s="23"/>
    </row>
    <row r="37" spans="1:9" ht="15.75" customHeight="1" x14ac:dyDescent="0.55000000000000004">
      <c r="A37" s="16" t="s">
        <v>131</v>
      </c>
      <c r="C37" s="23"/>
    </row>
    <row r="38" spans="1:9" ht="15.75" customHeight="1" x14ac:dyDescent="0.55000000000000004">
      <c r="A38" s="16" t="s">
        <v>97</v>
      </c>
      <c r="B38" s="17"/>
      <c r="C38" s="23">
        <f>+C15*H7</f>
        <v>1125</v>
      </c>
    </row>
    <row r="39" spans="1:9" ht="15.75" customHeight="1" x14ac:dyDescent="0.55000000000000004">
      <c r="A39" s="16" t="s">
        <v>95</v>
      </c>
      <c r="B39" s="17"/>
      <c r="C39" s="23">
        <f>+C16*F7</f>
        <v>8250</v>
      </c>
    </row>
    <row r="40" spans="1:9" ht="15.75" customHeight="1" x14ac:dyDescent="0.55000000000000004">
      <c r="A40" s="16" t="s">
        <v>132</v>
      </c>
      <c r="C40" s="23">
        <f>+C39+C38</f>
        <v>9375</v>
      </c>
      <c r="E40" s="23"/>
      <c r="G40" s="23"/>
      <c r="I40" s="23"/>
    </row>
    <row r="41" spans="1:9" ht="15.75" customHeight="1" x14ac:dyDescent="0.55000000000000004">
      <c r="C41" s="23"/>
      <c r="E41" s="23"/>
      <c r="G41" s="23"/>
    </row>
    <row r="42" spans="1:9" ht="15.75" customHeight="1" x14ac:dyDescent="0.55000000000000004">
      <c r="A42" s="16" t="s">
        <v>133</v>
      </c>
      <c r="C42" s="23">
        <f>+C40+C35+C18</f>
        <v>12000</v>
      </c>
      <c r="E42" s="29">
        <f>+C42-C27</f>
        <v>0</v>
      </c>
    </row>
    <row r="43" spans="1:9" ht="15.75" customHeight="1" x14ac:dyDescent="0.55000000000000004">
      <c r="C43" s="23"/>
    </row>
    <row r="44" spans="1:9" ht="15.75" customHeight="1" x14ac:dyDescent="0.55000000000000004">
      <c r="A44" s="56" t="s">
        <v>134</v>
      </c>
    </row>
    <row r="45" spans="1:9" ht="15.75" customHeight="1" x14ac:dyDescent="0.55000000000000004">
      <c r="A45" s="16" t="s">
        <v>135</v>
      </c>
      <c r="C45" s="17">
        <v>0.25</v>
      </c>
      <c r="E45" s="16" t="s">
        <v>136</v>
      </c>
    </row>
    <row r="46" spans="1:9" ht="15.75" customHeight="1" x14ac:dyDescent="0.55000000000000004">
      <c r="A46" s="57" t="s">
        <v>137</v>
      </c>
      <c r="B46" s="57"/>
      <c r="C46" s="55">
        <v>0.35</v>
      </c>
      <c r="E46" s="16" t="s">
        <v>138</v>
      </c>
    </row>
    <row r="47" spans="1:9" ht="15.75" customHeight="1" x14ac:dyDescent="0.55000000000000004">
      <c r="C47" s="23"/>
    </row>
    <row r="48" spans="1:9" ht="15.75" customHeight="1" x14ac:dyDescent="0.55000000000000004">
      <c r="A48" s="56" t="s">
        <v>139</v>
      </c>
      <c r="C48" s="23"/>
    </row>
    <row r="49" spans="1:1" ht="15.75" customHeight="1" x14ac:dyDescent="0.55000000000000004">
      <c r="A49" s="16" t="s">
        <v>140</v>
      </c>
    </row>
    <row r="50" spans="1:1" ht="15.75" customHeight="1" x14ac:dyDescent="0.55000000000000004">
      <c r="A50" s="16" t="s">
        <v>141</v>
      </c>
    </row>
    <row r="51" spans="1:1" ht="15.75" customHeight="1" x14ac:dyDescent="0.55000000000000004">
      <c r="A51" s="16" t="s">
        <v>142</v>
      </c>
    </row>
    <row r="52" spans="1:1" ht="15.75" customHeight="1" x14ac:dyDescent="0.55000000000000004">
      <c r="A52" s="16" t="s">
        <v>143</v>
      </c>
    </row>
    <row r="53" spans="1:1" ht="15.75" customHeight="1" x14ac:dyDescent="0.55000000000000004">
      <c r="A53" s="16" t="s">
        <v>144</v>
      </c>
    </row>
    <row r="54" spans="1:1" ht="15.75" customHeight="1" x14ac:dyDescent="0.45"/>
    <row r="55" spans="1:1" ht="15.75" customHeight="1" x14ac:dyDescent="0.45"/>
    <row r="56" spans="1:1" ht="15.75" customHeight="1" x14ac:dyDescent="0.45"/>
    <row r="57" spans="1:1" ht="15.75" customHeight="1" x14ac:dyDescent="0.45"/>
    <row r="58" spans="1:1" ht="15.75" customHeight="1" x14ac:dyDescent="0.45"/>
    <row r="59" spans="1:1" ht="15.75" customHeight="1" x14ac:dyDescent="0.45"/>
    <row r="60" spans="1:1" ht="15.75" customHeight="1" x14ac:dyDescent="0.45"/>
    <row r="61" spans="1:1" ht="15.75" customHeight="1" x14ac:dyDescent="0.45"/>
    <row r="62" spans="1:1" ht="15.75" customHeight="1" x14ac:dyDescent="0.45"/>
    <row r="63" spans="1:1" ht="15.75" customHeight="1" x14ac:dyDescent="0.45"/>
    <row r="64" spans="1:1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7">
    <mergeCell ref="K10:L10"/>
    <mergeCell ref="O10:P10"/>
    <mergeCell ref="K2:L2"/>
    <mergeCell ref="O2:P2"/>
    <mergeCell ref="S2:T2"/>
    <mergeCell ref="K6:L6"/>
    <mergeCell ref="O6:P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Tasas aplicables</vt:lpstr>
      <vt:lpstr>Transición </vt:lpstr>
      <vt:lpstr>Creditos fiscales</vt:lpstr>
      <vt:lpstr>Ejercicio PPyE</vt:lpstr>
      <vt:lpstr>Tasa efectiva </vt:lpstr>
      <vt:lpstr>Tasa efectiva  (2)</vt:lpstr>
      <vt:lpstr>GW valor residual</vt:lpstr>
      <vt:lpstr>Amor del GW</vt:lpstr>
      <vt:lpstr>Art 49</vt:lpstr>
      <vt:lpstr>Tasa efectiva con PF</vt:lpstr>
      <vt:lpstr>art. 254 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Francisco Vasco</cp:lastModifiedBy>
  <dcterms:created xsi:type="dcterms:W3CDTF">2015-06-16T02:46:52Z</dcterms:created>
  <dcterms:modified xsi:type="dcterms:W3CDTF">2025-10-02T12:38:08Z</dcterms:modified>
</cp:coreProperties>
</file>